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2348" activeTab="2"/>
  </bookViews>
  <sheets>
    <sheet name="2020_dostępne_cyfrowo" sheetId="2" r:id="rId1"/>
    <sheet name="sprzedaż biletów 2020" sheetId="1" r:id="rId2"/>
    <sheet name="sprzedaż wg kanałów 2020" sheetId="3" r:id="rId3"/>
  </sheets>
  <externalReferences>
    <externalReference r:id="rId4"/>
    <externalReference r:id="rId5"/>
    <externalReference r:id="rId6"/>
  </externalReferences>
  <definedNames>
    <definedName name="jednorazowe_2001">[1]OKAZICIEL!#REF!</definedName>
    <definedName name="_xlnm.Criteria">'[2]Obliczenia '!#REF!</definedName>
    <definedName name="m">[3]ZBIOZEST.XLS!$A$1:$Y$40</definedName>
    <definedName name="mm">#REF!</definedName>
    <definedName name="mmmm">[3]ZBIOZEST.XLS!$A$1:$Y$40</definedName>
    <definedName name="mmmmm">[3]ZBIOZEST.XLS!$A$1:$Y$40</definedName>
    <definedName name="mmmmmm">#REF!</definedName>
    <definedName name="mmmmmmm">[3]ZBIOZEST.XLS!$A$1:$Y$40</definedName>
    <definedName name="_xlnm.Print_Area" localSheetId="0">'2020_dostępne_cyfrowo'!$A$1:$AA$73</definedName>
    <definedName name="_xlnm.Print_Area" localSheetId="1">'sprzedaż biletów 2020'!$A$1:$AC$80</definedName>
    <definedName name="Title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3"/>
  <c r="H4"/>
  <c r="C69" i="2" l="1"/>
  <c r="B69"/>
  <c r="E69"/>
  <c r="D69"/>
  <c r="AB79" i="1"/>
  <c r="C79"/>
  <c r="AA79" s="1"/>
  <c r="AC79" s="1"/>
  <c r="AB78"/>
  <c r="AA78"/>
  <c r="AC78" s="1"/>
  <c r="AC80" s="1"/>
  <c r="AA75"/>
  <c r="Y75"/>
  <c r="X75"/>
  <c r="W75"/>
  <c r="U75"/>
  <c r="S75"/>
  <c r="R75"/>
  <c r="Q75"/>
  <c r="P75"/>
  <c r="O75"/>
  <c r="L75"/>
  <c r="M75" s="1"/>
  <c r="J75"/>
  <c r="K75" s="1"/>
  <c r="I75"/>
  <c r="G75"/>
  <c r="F75"/>
  <c r="E75"/>
  <c r="D75"/>
  <c r="AA74"/>
  <c r="AA73" s="1"/>
  <c r="Z74"/>
  <c r="Y74"/>
  <c r="Y73" s="1"/>
  <c r="X74"/>
  <c r="W74"/>
  <c r="W73" s="1"/>
  <c r="T74"/>
  <c r="R74"/>
  <c r="P74"/>
  <c r="N74"/>
  <c r="L74"/>
  <c r="J74"/>
  <c r="H74"/>
  <c r="G74"/>
  <c r="G73" s="1"/>
  <c r="F74"/>
  <c r="E74"/>
  <c r="D74"/>
  <c r="Z73"/>
  <c r="X73"/>
  <c r="V73"/>
  <c r="I73"/>
  <c r="H73"/>
  <c r="F73"/>
  <c r="D73"/>
  <c r="AA71"/>
  <c r="Z71"/>
  <c r="Y71"/>
  <c r="X71"/>
  <c r="Q71"/>
  <c r="P71"/>
  <c r="O71"/>
  <c r="N71"/>
  <c r="M71"/>
  <c r="L71"/>
  <c r="I71"/>
  <c r="H71"/>
  <c r="G71"/>
  <c r="AC71" s="1"/>
  <c r="F71"/>
  <c r="AB71" s="1"/>
  <c r="AB69"/>
  <c r="AA69"/>
  <c r="Y69"/>
  <c r="W69"/>
  <c r="U69"/>
  <c r="S69"/>
  <c r="Q69"/>
  <c r="O69"/>
  <c r="M69"/>
  <c r="K69"/>
  <c r="I69"/>
  <c r="G69"/>
  <c r="E69"/>
  <c r="AB68"/>
  <c r="AA68"/>
  <c r="Y68"/>
  <c r="W68"/>
  <c r="U68"/>
  <c r="S68"/>
  <c r="Q68"/>
  <c r="O68"/>
  <c r="M68"/>
  <c r="K68"/>
  <c r="I68"/>
  <c r="G68"/>
  <c r="E68"/>
  <c r="AC68" s="1"/>
  <c r="AB67"/>
  <c r="AA67"/>
  <c r="Y67"/>
  <c r="W67"/>
  <c r="U67"/>
  <c r="S67"/>
  <c r="Q67"/>
  <c r="O67"/>
  <c r="M67"/>
  <c r="K67"/>
  <c r="I67"/>
  <c r="G67"/>
  <c r="E67"/>
  <c r="AB66"/>
  <c r="AA66"/>
  <c r="Y66"/>
  <c r="W66"/>
  <c r="U66"/>
  <c r="S66"/>
  <c r="Q66"/>
  <c r="O66"/>
  <c r="M66"/>
  <c r="K66"/>
  <c r="I66"/>
  <c r="G66"/>
  <c r="E66"/>
  <c r="AC66" s="1"/>
  <c r="AB65"/>
  <c r="AA65"/>
  <c r="Y65"/>
  <c r="W65"/>
  <c r="U65"/>
  <c r="S65"/>
  <c r="Q65"/>
  <c r="O65"/>
  <c r="M65"/>
  <c r="K65"/>
  <c r="I65"/>
  <c r="G65"/>
  <c r="E65"/>
  <c r="AB64"/>
  <c r="AA64"/>
  <c r="Y64"/>
  <c r="W64"/>
  <c r="U64"/>
  <c r="S64"/>
  <c r="Q64"/>
  <c r="O64"/>
  <c r="M64"/>
  <c r="K64"/>
  <c r="I64"/>
  <c r="G64"/>
  <c r="E64"/>
  <c r="AC64" s="1"/>
  <c r="AB63"/>
  <c r="AA63"/>
  <c r="Y63"/>
  <c r="W63"/>
  <c r="U63"/>
  <c r="S63"/>
  <c r="Q63"/>
  <c r="O63"/>
  <c r="M63"/>
  <c r="K63"/>
  <c r="I63"/>
  <c r="G63"/>
  <c r="E63"/>
  <c r="AB62"/>
  <c r="AA62"/>
  <c r="Y62"/>
  <c r="W62"/>
  <c r="U62"/>
  <c r="S62"/>
  <c r="Q62"/>
  <c r="O62"/>
  <c r="M62"/>
  <c r="K62"/>
  <c r="I62"/>
  <c r="G62"/>
  <c r="E62"/>
  <c r="AC62" s="1"/>
  <c r="AB61"/>
  <c r="AA61"/>
  <c r="Y61"/>
  <c r="W61"/>
  <c r="U61"/>
  <c r="S61"/>
  <c r="Q61"/>
  <c r="O61"/>
  <c r="M61"/>
  <c r="K61"/>
  <c r="I61"/>
  <c r="G61"/>
  <c r="E61"/>
  <c r="AB60"/>
  <c r="AA60"/>
  <c r="Y60"/>
  <c r="W60"/>
  <c r="U60"/>
  <c r="S60"/>
  <c r="Q60"/>
  <c r="O60"/>
  <c r="M60"/>
  <c r="K60"/>
  <c r="I60"/>
  <c r="G60"/>
  <c r="E60"/>
  <c r="AC60" s="1"/>
  <c r="AB59"/>
  <c r="AA59"/>
  <c r="Y59"/>
  <c r="W59"/>
  <c r="U59"/>
  <c r="S59"/>
  <c r="Q59"/>
  <c r="O59"/>
  <c r="M59"/>
  <c r="K59"/>
  <c r="I59"/>
  <c r="G59"/>
  <c r="E59"/>
  <c r="AB58"/>
  <c r="AA58"/>
  <c r="Y58"/>
  <c r="W58"/>
  <c r="U58"/>
  <c r="S58"/>
  <c r="Q58"/>
  <c r="O58"/>
  <c r="M58"/>
  <c r="K58"/>
  <c r="I58"/>
  <c r="G58"/>
  <c r="E58"/>
  <c r="AC58" s="1"/>
  <c r="AB57"/>
  <c r="AA57"/>
  <c r="Y57"/>
  <c r="W57"/>
  <c r="U57"/>
  <c r="S57"/>
  <c r="Q57"/>
  <c r="O57"/>
  <c r="M57"/>
  <c r="K57"/>
  <c r="I57"/>
  <c r="G57"/>
  <c r="E57"/>
  <c r="AB56"/>
  <c r="AA56"/>
  <c r="Y56"/>
  <c r="W56"/>
  <c r="U56"/>
  <c r="S56"/>
  <c r="Q56"/>
  <c r="O56"/>
  <c r="M56"/>
  <c r="K56"/>
  <c r="I56"/>
  <c r="G56"/>
  <c r="E56"/>
  <c r="AC56" s="1"/>
  <c r="AB55"/>
  <c r="C55"/>
  <c r="AB54"/>
  <c r="AA54"/>
  <c r="Y54"/>
  <c r="W54"/>
  <c r="U54"/>
  <c r="S54"/>
  <c r="Q54"/>
  <c r="O54"/>
  <c r="M54"/>
  <c r="K54"/>
  <c r="I54"/>
  <c r="G54"/>
  <c r="E54"/>
  <c r="Z53"/>
  <c r="X53"/>
  <c r="V53"/>
  <c r="T53"/>
  <c r="R53"/>
  <c r="P53"/>
  <c r="N53"/>
  <c r="L53"/>
  <c r="J53"/>
  <c r="H53"/>
  <c r="F53"/>
  <c r="D53"/>
  <c r="AB52"/>
  <c r="AA52"/>
  <c r="Y52"/>
  <c r="Y50" s="1"/>
  <c r="W52"/>
  <c r="U52"/>
  <c r="U50" s="1"/>
  <c r="S52"/>
  <c r="Q52"/>
  <c r="Q50" s="1"/>
  <c r="O52"/>
  <c r="M52"/>
  <c r="M50" s="1"/>
  <c r="K52"/>
  <c r="I52"/>
  <c r="I50" s="1"/>
  <c r="G52"/>
  <c r="E52"/>
  <c r="E50" s="1"/>
  <c r="AB51"/>
  <c r="AA51"/>
  <c r="AA50" s="1"/>
  <c r="Y51"/>
  <c r="W51"/>
  <c r="W50" s="1"/>
  <c r="U51"/>
  <c r="S51"/>
  <c r="S50" s="1"/>
  <c r="Q51"/>
  <c r="O51"/>
  <c r="O50" s="1"/>
  <c r="M51"/>
  <c r="K51"/>
  <c r="K50" s="1"/>
  <c r="I51"/>
  <c r="G51"/>
  <c r="E51"/>
  <c r="AB50"/>
  <c r="Z50"/>
  <c r="X50"/>
  <c r="V50"/>
  <c r="T50"/>
  <c r="R50"/>
  <c r="P50"/>
  <c r="N50"/>
  <c r="L50"/>
  <c r="J50"/>
  <c r="H50"/>
  <c r="F50"/>
  <c r="D50"/>
  <c r="AA49"/>
  <c r="Y49"/>
  <c r="W49"/>
  <c r="U49"/>
  <c r="S49"/>
  <c r="Q49"/>
  <c r="O49"/>
  <c r="M49"/>
  <c r="K49"/>
  <c r="I49"/>
  <c r="G49"/>
  <c r="D49"/>
  <c r="D43" s="1"/>
  <c r="AB48"/>
  <c r="AA48"/>
  <c r="Y48"/>
  <c r="W48"/>
  <c r="U48"/>
  <c r="S48"/>
  <c r="Q48"/>
  <c r="O48"/>
  <c r="M48"/>
  <c r="K48"/>
  <c r="I48"/>
  <c r="G48"/>
  <c r="E48"/>
  <c r="AB47"/>
  <c r="AA47"/>
  <c r="Y47"/>
  <c r="W47"/>
  <c r="U47"/>
  <c r="S47"/>
  <c r="Q47"/>
  <c r="O47"/>
  <c r="M47"/>
  <c r="K47"/>
  <c r="I47"/>
  <c r="G47"/>
  <c r="E47"/>
  <c r="AC47" s="1"/>
  <c r="Z46"/>
  <c r="Y46"/>
  <c r="W46"/>
  <c r="U46"/>
  <c r="S46"/>
  <c r="Q46"/>
  <c r="O46"/>
  <c r="M46"/>
  <c r="K46"/>
  <c r="I46"/>
  <c r="G46"/>
  <c r="E46"/>
  <c r="AB45"/>
  <c r="O45"/>
  <c r="C45"/>
  <c r="AB44"/>
  <c r="AA44"/>
  <c r="Y44"/>
  <c r="W44"/>
  <c r="U44"/>
  <c r="S44"/>
  <c r="Q44"/>
  <c r="O44"/>
  <c r="M44"/>
  <c r="K44"/>
  <c r="I44"/>
  <c r="G44"/>
  <c r="E44"/>
  <c r="Z43"/>
  <c r="X43"/>
  <c r="V43"/>
  <c r="T43"/>
  <c r="R43"/>
  <c r="P43"/>
  <c r="N43"/>
  <c r="L43"/>
  <c r="J43"/>
  <c r="H43"/>
  <c r="F43"/>
  <c r="AB42"/>
  <c r="C42"/>
  <c r="AB41"/>
  <c r="AA41"/>
  <c r="Y41"/>
  <c r="W41"/>
  <c r="U41"/>
  <c r="S41"/>
  <c r="Q41"/>
  <c r="O41"/>
  <c r="M41"/>
  <c r="K41"/>
  <c r="I41"/>
  <c r="G41"/>
  <c r="E41"/>
  <c r="Z40"/>
  <c r="X40"/>
  <c r="V40"/>
  <c r="T40"/>
  <c r="R40"/>
  <c r="P40"/>
  <c r="N40"/>
  <c r="L40"/>
  <c r="J40"/>
  <c r="H40"/>
  <c r="F40"/>
  <c r="D40"/>
  <c r="AB39"/>
  <c r="C39"/>
  <c r="AB38"/>
  <c r="AA38"/>
  <c r="Y38"/>
  <c r="W38"/>
  <c r="U38"/>
  <c r="S38"/>
  <c r="O38"/>
  <c r="M38"/>
  <c r="K38"/>
  <c r="I38"/>
  <c r="G38"/>
  <c r="E38"/>
  <c r="AB37"/>
  <c r="Z37"/>
  <c r="X37"/>
  <c r="V37"/>
  <c r="T37"/>
  <c r="R37"/>
  <c r="Q37"/>
  <c r="P37"/>
  <c r="N37"/>
  <c r="L37"/>
  <c r="J37"/>
  <c r="H37"/>
  <c r="F37"/>
  <c r="D37"/>
  <c r="AB36"/>
  <c r="C36"/>
  <c r="I36" s="1"/>
  <c r="I34" s="1"/>
  <c r="AB35"/>
  <c r="AA35"/>
  <c r="Y35"/>
  <c r="W35"/>
  <c r="U35"/>
  <c r="S35"/>
  <c r="Q35"/>
  <c r="O35"/>
  <c r="M35"/>
  <c r="K35"/>
  <c r="I35"/>
  <c r="G35"/>
  <c r="AC35" s="1"/>
  <c r="E35"/>
  <c r="Z34"/>
  <c r="X34"/>
  <c r="V34"/>
  <c r="T34"/>
  <c r="R34"/>
  <c r="P34"/>
  <c r="N34"/>
  <c r="L34"/>
  <c r="J34"/>
  <c r="H34"/>
  <c r="F34"/>
  <c r="D34"/>
  <c r="AB33"/>
  <c r="AA33"/>
  <c r="Y33"/>
  <c r="W33"/>
  <c r="U33"/>
  <c r="S33"/>
  <c r="Q33"/>
  <c r="O33"/>
  <c r="M33"/>
  <c r="K33"/>
  <c r="I33"/>
  <c r="G33"/>
  <c r="E33"/>
  <c r="AB32"/>
  <c r="AA32"/>
  <c r="Y32"/>
  <c r="W32"/>
  <c r="U32"/>
  <c r="S32"/>
  <c r="Q32"/>
  <c r="O32"/>
  <c r="M32"/>
  <c r="K32"/>
  <c r="I32"/>
  <c r="G32"/>
  <c r="E32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AB30"/>
  <c r="AA30"/>
  <c r="Y30"/>
  <c r="Y28" s="1"/>
  <c r="W30"/>
  <c r="U30"/>
  <c r="U28" s="1"/>
  <c r="S30"/>
  <c r="Q30"/>
  <c r="Q28" s="1"/>
  <c r="O30"/>
  <c r="M30"/>
  <c r="M28" s="1"/>
  <c r="K30"/>
  <c r="I30"/>
  <c r="I28" s="1"/>
  <c r="G30"/>
  <c r="E30"/>
  <c r="E28" s="1"/>
  <c r="AB29"/>
  <c r="AA29"/>
  <c r="AA28" s="1"/>
  <c r="Y29"/>
  <c r="W29"/>
  <c r="W28" s="1"/>
  <c r="U29"/>
  <c r="S29"/>
  <c r="S28" s="1"/>
  <c r="Q29"/>
  <c r="O29"/>
  <c r="O28" s="1"/>
  <c r="M29"/>
  <c r="K29"/>
  <c r="K28" s="1"/>
  <c r="I29"/>
  <c r="G29"/>
  <c r="E29"/>
  <c r="AB28"/>
  <c r="Z28"/>
  <c r="X28"/>
  <c r="V28"/>
  <c r="T28"/>
  <c r="R28"/>
  <c r="P28"/>
  <c r="N28"/>
  <c r="L28"/>
  <c r="J28"/>
  <c r="H28"/>
  <c r="F28"/>
  <c r="D28"/>
  <c r="AB27"/>
  <c r="AA27"/>
  <c r="Y27"/>
  <c r="W27"/>
  <c r="U27"/>
  <c r="S27"/>
  <c r="Q27"/>
  <c r="O27"/>
  <c r="M27"/>
  <c r="K27"/>
  <c r="I27"/>
  <c r="G27"/>
  <c r="AC27" s="1"/>
  <c r="E27"/>
  <c r="AB26"/>
  <c r="AA26"/>
  <c r="Y26"/>
  <c r="W26"/>
  <c r="U26"/>
  <c r="S26"/>
  <c r="Q26"/>
  <c r="O26"/>
  <c r="M26"/>
  <c r="K26"/>
  <c r="I26"/>
  <c r="G26"/>
  <c r="E26"/>
  <c r="AB25"/>
  <c r="C25"/>
  <c r="O25" s="1"/>
  <c r="AB24"/>
  <c r="AA24"/>
  <c r="Y24"/>
  <c r="W24"/>
  <c r="U24"/>
  <c r="S24"/>
  <c r="Q24"/>
  <c r="O24"/>
  <c r="M24"/>
  <c r="K24"/>
  <c r="I24"/>
  <c r="G24"/>
  <c r="E24"/>
  <c r="AB23"/>
  <c r="AA23"/>
  <c r="Y23"/>
  <c r="W23"/>
  <c r="U23"/>
  <c r="S23"/>
  <c r="Q23"/>
  <c r="O23"/>
  <c r="M23"/>
  <c r="K23"/>
  <c r="I23"/>
  <c r="G23"/>
  <c r="E23"/>
  <c r="AB22"/>
  <c r="AA22"/>
  <c r="Y22"/>
  <c r="W22"/>
  <c r="U22"/>
  <c r="S22"/>
  <c r="Q22"/>
  <c r="O22"/>
  <c r="M22"/>
  <c r="K22"/>
  <c r="I22"/>
  <c r="G22"/>
  <c r="E22"/>
  <c r="AB21"/>
  <c r="AA21"/>
  <c r="Y21"/>
  <c r="W21"/>
  <c r="U21"/>
  <c r="S21"/>
  <c r="Q21"/>
  <c r="O21"/>
  <c r="M21"/>
  <c r="K21"/>
  <c r="I21"/>
  <c r="G21"/>
  <c r="E21"/>
  <c r="AB20"/>
  <c r="AA20"/>
  <c r="Y20"/>
  <c r="W20"/>
  <c r="U20"/>
  <c r="S20"/>
  <c r="Q20"/>
  <c r="O20"/>
  <c r="M20"/>
  <c r="K20"/>
  <c r="I20"/>
  <c r="G20"/>
  <c r="E20"/>
  <c r="Z19"/>
  <c r="X19"/>
  <c r="V19"/>
  <c r="T19"/>
  <c r="R19"/>
  <c r="P19"/>
  <c r="L19"/>
  <c r="J19"/>
  <c r="H19"/>
  <c r="F19"/>
  <c r="D19"/>
  <c r="AB18"/>
  <c r="C18"/>
  <c r="W18" s="1"/>
  <c r="AB17"/>
  <c r="AA17"/>
  <c r="Y17"/>
  <c r="W17"/>
  <c r="U17"/>
  <c r="S17"/>
  <c r="Q17"/>
  <c r="O17"/>
  <c r="M17"/>
  <c r="K17"/>
  <c r="I17"/>
  <c r="G17"/>
  <c r="E17"/>
  <c r="AB16"/>
  <c r="Z16"/>
  <c r="X16"/>
  <c r="V16"/>
  <c r="T16"/>
  <c r="R16"/>
  <c r="P16"/>
  <c r="N16"/>
  <c r="L16"/>
  <c r="J16"/>
  <c r="H16"/>
  <c r="F16"/>
  <c r="D16"/>
  <c r="AB15"/>
  <c r="C15"/>
  <c r="AB14"/>
  <c r="AA14"/>
  <c r="Y14"/>
  <c r="W14"/>
  <c r="U14"/>
  <c r="S14"/>
  <c r="Q14"/>
  <c r="O14"/>
  <c r="M14"/>
  <c r="K14"/>
  <c r="I14"/>
  <c r="G14"/>
  <c r="AC14" s="1"/>
  <c r="E14"/>
  <c r="Z13"/>
  <c r="X13"/>
  <c r="V13"/>
  <c r="T13"/>
  <c r="R13"/>
  <c r="P13"/>
  <c r="N13"/>
  <c r="L13"/>
  <c r="J13"/>
  <c r="H13"/>
  <c r="F13"/>
  <c r="D13"/>
  <c r="AB12"/>
  <c r="AA12"/>
  <c r="Y12"/>
  <c r="W12"/>
  <c r="U12"/>
  <c r="S12"/>
  <c r="Q12"/>
  <c r="O12"/>
  <c r="M12"/>
  <c r="K12"/>
  <c r="I12"/>
  <c r="G12"/>
  <c r="E12"/>
  <c r="AB11"/>
  <c r="AA11"/>
  <c r="Y11"/>
  <c r="W11"/>
  <c r="U11"/>
  <c r="S11"/>
  <c r="Q11"/>
  <c r="O11"/>
  <c r="M11"/>
  <c r="K11"/>
  <c r="I11"/>
  <c r="G11"/>
  <c r="E11"/>
  <c r="AB10"/>
  <c r="AA10"/>
  <c r="Y10"/>
  <c r="W10"/>
  <c r="U10"/>
  <c r="S10"/>
  <c r="Q10"/>
  <c r="O10"/>
  <c r="M10"/>
  <c r="K10"/>
  <c r="I10"/>
  <c r="G10"/>
  <c r="E10"/>
  <c r="AA9"/>
  <c r="Y9"/>
  <c r="W9"/>
  <c r="U9"/>
  <c r="U8" s="1"/>
  <c r="S9"/>
  <c r="Q9"/>
  <c r="Q8" s="1"/>
  <c r="O9"/>
  <c r="M9"/>
  <c r="M8" s="1"/>
  <c r="J9"/>
  <c r="I9"/>
  <c r="G9"/>
  <c r="E9"/>
  <c r="Z8"/>
  <c r="Y8"/>
  <c r="X8"/>
  <c r="V8"/>
  <c r="T8"/>
  <c r="R8"/>
  <c r="P8"/>
  <c r="N8"/>
  <c r="L8"/>
  <c r="H8"/>
  <c r="F8"/>
  <c r="D8"/>
  <c r="AB7"/>
  <c r="C7"/>
  <c r="AB6"/>
  <c r="AB5" s="1"/>
  <c r="AA6"/>
  <c r="Y6"/>
  <c r="W6"/>
  <c r="U6"/>
  <c r="S6"/>
  <c r="Q6"/>
  <c r="O6"/>
  <c r="M6"/>
  <c r="K6"/>
  <c r="I6"/>
  <c r="G6"/>
  <c r="E6"/>
  <c r="Z5"/>
  <c r="X5"/>
  <c r="V5"/>
  <c r="T5"/>
  <c r="R5"/>
  <c r="P5"/>
  <c r="N5"/>
  <c r="L5"/>
  <c r="J5"/>
  <c r="H5"/>
  <c r="F5"/>
  <c r="D5"/>
  <c r="O19" l="1"/>
  <c r="W25"/>
  <c r="W19" s="1"/>
  <c r="Y36"/>
  <c r="Y34" s="1"/>
  <c r="D70"/>
  <c r="D76" s="1"/>
  <c r="H70"/>
  <c r="H76" s="1"/>
  <c r="L70"/>
  <c r="P70"/>
  <c r="T70"/>
  <c r="X70"/>
  <c r="X76" s="1"/>
  <c r="AC12"/>
  <c r="AC20"/>
  <c r="AC22"/>
  <c r="AC24"/>
  <c r="G25"/>
  <c r="AB31"/>
  <c r="AC33"/>
  <c r="AA7"/>
  <c r="AA5" s="1"/>
  <c r="U7"/>
  <c r="U5" s="1"/>
  <c r="I7"/>
  <c r="I5" s="1"/>
  <c r="Q7"/>
  <c r="Q5" s="1"/>
  <c r="AB9"/>
  <c r="AB8" s="1"/>
  <c r="K9"/>
  <c r="AC9" s="1"/>
  <c r="J8"/>
  <c r="AA15"/>
  <c r="AA13" s="1"/>
  <c r="U15"/>
  <c r="U13" s="1"/>
  <c r="M15"/>
  <c r="M13" s="1"/>
  <c r="E15"/>
  <c r="E13" s="1"/>
  <c r="Q15"/>
  <c r="Q13" s="1"/>
  <c r="AC29"/>
  <c r="G28"/>
  <c r="Y39"/>
  <c r="Y37" s="1"/>
  <c r="W39"/>
  <c r="W37" s="1"/>
  <c r="M39"/>
  <c r="M37" s="1"/>
  <c r="E39"/>
  <c r="E37" s="1"/>
  <c r="S39"/>
  <c r="S37" s="1"/>
  <c r="W42"/>
  <c r="W40" s="1"/>
  <c r="G42"/>
  <c r="G40" s="1"/>
  <c r="AC51"/>
  <c r="G50"/>
  <c r="AA55"/>
  <c r="AA53" s="1"/>
  <c r="U55"/>
  <c r="U53" s="1"/>
  <c r="M55"/>
  <c r="M53" s="1"/>
  <c r="E55"/>
  <c r="E53" s="1"/>
  <c r="Q55"/>
  <c r="F70"/>
  <c r="F76" s="1"/>
  <c r="J70"/>
  <c r="N70"/>
  <c r="R70"/>
  <c r="V70"/>
  <c r="V76" s="1"/>
  <c r="Z70"/>
  <c r="Z76" s="1"/>
  <c r="E7"/>
  <c r="M7"/>
  <c r="M5" s="1"/>
  <c r="Y7"/>
  <c r="Y5" s="1"/>
  <c r="G8"/>
  <c r="I15"/>
  <c r="I13" s="1"/>
  <c r="Y15"/>
  <c r="Y13" s="1"/>
  <c r="W16"/>
  <c r="G19"/>
  <c r="AB19"/>
  <c r="AA36"/>
  <c r="AA34" s="1"/>
  <c r="U36"/>
  <c r="U34" s="1"/>
  <c r="M36"/>
  <c r="M34" s="1"/>
  <c r="E36"/>
  <c r="E34" s="1"/>
  <c r="Q36"/>
  <c r="Q34" s="1"/>
  <c r="I39"/>
  <c r="AA39"/>
  <c r="AA37" s="1"/>
  <c r="O42"/>
  <c r="O40" s="1"/>
  <c r="W45"/>
  <c r="W43" s="1"/>
  <c r="G45"/>
  <c r="G43" s="1"/>
  <c r="AA46"/>
  <c r="AC46" s="1"/>
  <c r="AB46"/>
  <c r="I55"/>
  <c r="I53" s="1"/>
  <c r="Y55"/>
  <c r="E8"/>
  <c r="I8"/>
  <c r="AC11"/>
  <c r="AB13"/>
  <c r="AC21"/>
  <c r="AC23"/>
  <c r="AC26"/>
  <c r="AC30"/>
  <c r="AC32"/>
  <c r="AC31" s="1"/>
  <c r="AB34"/>
  <c r="AC41"/>
  <c r="AB40"/>
  <c r="AC44"/>
  <c r="AC48"/>
  <c r="O43"/>
  <c r="AC52"/>
  <c r="AB53"/>
  <c r="AC57"/>
  <c r="Q53"/>
  <c r="Y53"/>
  <c r="AC59"/>
  <c r="AC61"/>
  <c r="AC63"/>
  <c r="AC65"/>
  <c r="AC67"/>
  <c r="AC69"/>
  <c r="AB80"/>
  <c r="AC6"/>
  <c r="E5"/>
  <c r="O8"/>
  <c r="S8"/>
  <c r="W8"/>
  <c r="AA8"/>
  <c r="AC17"/>
  <c r="G18"/>
  <c r="G16" s="1"/>
  <c r="O18"/>
  <c r="O16" s="1"/>
  <c r="Y25"/>
  <c r="U25"/>
  <c r="Q25"/>
  <c r="M25"/>
  <c r="M19" s="1"/>
  <c r="I25"/>
  <c r="I19" s="1"/>
  <c r="E25"/>
  <c r="K25"/>
  <c r="K19" s="1"/>
  <c r="S25"/>
  <c r="S19" s="1"/>
  <c r="AA25"/>
  <c r="AA19" s="1"/>
  <c r="I37"/>
  <c r="AC38"/>
  <c r="Y42"/>
  <c r="Y40" s="1"/>
  <c r="U42"/>
  <c r="U40" s="1"/>
  <c r="Q42"/>
  <c r="Q40" s="1"/>
  <c r="M42"/>
  <c r="M40" s="1"/>
  <c r="I42"/>
  <c r="I40" s="1"/>
  <c r="E42"/>
  <c r="K42"/>
  <c r="K40" s="1"/>
  <c r="S42"/>
  <c r="S40" s="1"/>
  <c r="AA42"/>
  <c r="AA40" s="1"/>
  <c r="E73"/>
  <c r="K74"/>
  <c r="K73" s="1"/>
  <c r="J73"/>
  <c r="J76" s="1"/>
  <c r="O74"/>
  <c r="O73" s="1"/>
  <c r="N73"/>
  <c r="N76" s="1"/>
  <c r="S74"/>
  <c r="S73" s="1"/>
  <c r="R73"/>
  <c r="R76" s="1"/>
  <c r="AC10"/>
  <c r="Y18"/>
  <c r="Y16" s="1"/>
  <c r="U18"/>
  <c r="U16" s="1"/>
  <c r="Q18"/>
  <c r="Q16" s="1"/>
  <c r="M18"/>
  <c r="M16" s="1"/>
  <c r="I18"/>
  <c r="I16" s="1"/>
  <c r="E18"/>
  <c r="E16" s="1"/>
  <c r="K18"/>
  <c r="K16" s="1"/>
  <c r="S18"/>
  <c r="S16" s="1"/>
  <c r="AA18"/>
  <c r="AA16" s="1"/>
  <c r="Q19"/>
  <c r="U19"/>
  <c r="Y19"/>
  <c r="AC54"/>
  <c r="G7"/>
  <c r="K7"/>
  <c r="K5" s="1"/>
  <c r="O7"/>
  <c r="O5" s="1"/>
  <c r="S7"/>
  <c r="S5" s="1"/>
  <c r="W7"/>
  <c r="W5" s="1"/>
  <c r="G15"/>
  <c r="G13" s="1"/>
  <c r="K15"/>
  <c r="K13" s="1"/>
  <c r="O15"/>
  <c r="O13" s="1"/>
  <c r="S15"/>
  <c r="S13" s="1"/>
  <c r="W15"/>
  <c r="W13" s="1"/>
  <c r="G36"/>
  <c r="G34" s="1"/>
  <c r="K36"/>
  <c r="K34" s="1"/>
  <c r="O36"/>
  <c r="O34" s="1"/>
  <c r="S36"/>
  <c r="S34" s="1"/>
  <c r="W36"/>
  <c r="W34" s="1"/>
  <c r="G39"/>
  <c r="K39"/>
  <c r="K37" s="1"/>
  <c r="O39"/>
  <c r="O37" s="1"/>
  <c r="U39"/>
  <c r="U37" s="1"/>
  <c r="Y45"/>
  <c r="Y43" s="1"/>
  <c r="U45"/>
  <c r="U43" s="1"/>
  <c r="Q45"/>
  <c r="Q43" s="1"/>
  <c r="M45"/>
  <c r="M43" s="1"/>
  <c r="I45"/>
  <c r="I43" s="1"/>
  <c r="E45"/>
  <c r="K45"/>
  <c r="K43" s="1"/>
  <c r="S45"/>
  <c r="S43" s="1"/>
  <c r="AA45"/>
  <c r="AB49"/>
  <c r="AB43" s="1"/>
  <c r="E49"/>
  <c r="AC49" s="1"/>
  <c r="AB74"/>
  <c r="M74"/>
  <c r="M73" s="1"/>
  <c r="L73"/>
  <c r="Q74"/>
  <c r="Q73" s="1"/>
  <c r="P73"/>
  <c r="P76" s="1"/>
  <c r="U74"/>
  <c r="U73" s="1"/>
  <c r="T73"/>
  <c r="AC75"/>
  <c r="AB75"/>
  <c r="G55"/>
  <c r="G53" s="1"/>
  <c r="K55"/>
  <c r="K53" s="1"/>
  <c r="O55"/>
  <c r="O53" s="1"/>
  <c r="S55"/>
  <c r="S53" s="1"/>
  <c r="W55"/>
  <c r="W53" s="1"/>
  <c r="Q70" l="1"/>
  <c r="Q76" s="1"/>
  <c r="Y70"/>
  <c r="Y76" s="1"/>
  <c r="T76"/>
  <c r="L76"/>
  <c r="AB70"/>
  <c r="AC50"/>
  <c r="AC7"/>
  <c r="I70"/>
  <c r="I76" s="1"/>
  <c r="AA43"/>
  <c r="AC8"/>
  <c r="K8"/>
  <c r="AC28"/>
  <c r="W70"/>
  <c r="W76" s="1"/>
  <c r="O70"/>
  <c r="O76" s="1"/>
  <c r="S70"/>
  <c r="S76" s="1"/>
  <c r="K70"/>
  <c r="K76" s="1"/>
  <c r="M70"/>
  <c r="M76" s="1"/>
  <c r="U70"/>
  <c r="U76" s="1"/>
  <c r="G37"/>
  <c r="AC39"/>
  <c r="AC37" s="1"/>
  <c r="AC15"/>
  <c r="AC13" s="1"/>
  <c r="AC5"/>
  <c r="G5"/>
  <c r="G70" s="1"/>
  <c r="G76" s="1"/>
  <c r="AB73"/>
  <c r="AB76" s="1"/>
  <c r="AC45"/>
  <c r="AC43" s="1"/>
  <c r="AC55"/>
  <c r="AC53" s="1"/>
  <c r="AC36"/>
  <c r="AC34" s="1"/>
  <c r="AC18"/>
  <c r="AC16" s="1"/>
  <c r="AC74"/>
  <c r="AC73" s="1"/>
  <c r="E43"/>
  <c r="E40"/>
  <c r="AC42"/>
  <c r="AC40" s="1"/>
  <c r="E19"/>
  <c r="AC25"/>
  <c r="AC19" s="1"/>
  <c r="AA70"/>
  <c r="E70" l="1"/>
  <c r="E76" s="1"/>
  <c r="AA76"/>
  <c r="AC70"/>
  <c r="AC76" l="1"/>
</calcChain>
</file>

<file path=xl/sharedStrings.xml><?xml version="1.0" encoding="utf-8"?>
<sst xmlns="http://schemas.openxmlformats.org/spreadsheetml/2006/main" count="227" uniqueCount="186">
  <si>
    <t>Lp.</t>
  </si>
  <si>
    <t>RODZAJE BILETÓW</t>
  </si>
  <si>
    <t xml:space="preserve">CENA </t>
  </si>
  <si>
    <t>styczeń 2020</t>
  </si>
  <si>
    <t>luty 2020</t>
  </si>
  <si>
    <t>marzec 2020</t>
  </si>
  <si>
    <t>kwiecień 2020</t>
  </si>
  <si>
    <t>maj 2020</t>
  </si>
  <si>
    <t>czerwiec 2020</t>
  </si>
  <si>
    <t>lipiec 2020</t>
  </si>
  <si>
    <t>sierpień 2020</t>
  </si>
  <si>
    <t>wrzesień 2020</t>
  </si>
  <si>
    <t>październik 2020</t>
  </si>
  <si>
    <t>listopad 2020</t>
  </si>
  <si>
    <t>grudzień 2020</t>
  </si>
  <si>
    <t>RAZEM 2020</t>
  </si>
  <si>
    <t>Liczba biletów        [szt.]</t>
  </si>
  <si>
    <t>Wartość brutto            [zł]</t>
  </si>
  <si>
    <t>BILETY IMIENNE  7-DNIOWE</t>
  </si>
  <si>
    <t>Na wszystkie linie</t>
  </si>
  <si>
    <t>Na wszystkie linie  - ulgowe</t>
  </si>
  <si>
    <t>BILETY  IMIENNE  30-DNIOWE</t>
  </si>
  <si>
    <t>Na 2 dowolne linie</t>
  </si>
  <si>
    <t>Na 2 dowolne linie - ulgowe</t>
  </si>
  <si>
    <t>Na wszystkie linie normalne</t>
  </si>
  <si>
    <t>Na wszystkie linie normalne - ulgowe</t>
  </si>
  <si>
    <t>BILETY IMENNE  60-DNIOWE</t>
  </si>
  <si>
    <t>Na wszystkie linie - ulgowe</t>
  </si>
  <si>
    <t>BILETY IMIENE  90-DNIOWE</t>
  </si>
  <si>
    <t>BILETY SEMESTRALNE</t>
  </si>
  <si>
    <t xml:space="preserve">4-mieięczny na 2 dowolne linie </t>
  </si>
  <si>
    <t>4-mieięczny na 2 dowolne linie - ulgowe</t>
  </si>
  <si>
    <t xml:space="preserve">4-miesięczny na wszystkie linie </t>
  </si>
  <si>
    <t>4-miesięczny na wszystkie linie - ulgowe</t>
  </si>
  <si>
    <t xml:space="preserve">5-miesięczny na 2 dowolne linie </t>
  </si>
  <si>
    <t>5-miesięczny na 2 dowolne linie - ulgowe</t>
  </si>
  <si>
    <t xml:space="preserve">5-miesięczny na wszystkie linie </t>
  </si>
  <si>
    <t>5-miesięczny na wszystkie linie - ulgowe</t>
  </si>
  <si>
    <t>BILETY IMIENE  180-DNIOWE</t>
  </si>
  <si>
    <t>BILETY IMIENE  365-DNIOWE</t>
  </si>
  <si>
    <t xml:space="preserve">BILETY  NA  OKAZICIELA  30-DNIOWE </t>
  </si>
  <si>
    <t xml:space="preserve">BILETY  NA  OKAZICIELA  60-DNIOWE </t>
  </si>
  <si>
    <t xml:space="preserve">BILETY  NA  OKAZICIELA  90-DNIOWE </t>
  </si>
  <si>
    <t>BILETY JEDNORAZOWE</t>
  </si>
  <si>
    <t xml:space="preserve">Na linie normalne oraz podmiejskie </t>
  </si>
  <si>
    <t>Na linie normalne oraz podmiejskie - ulgowe</t>
  </si>
  <si>
    <t>dopłata</t>
  </si>
  <si>
    <t>BILETY GRUPOWE</t>
  </si>
  <si>
    <t>GRUPOWY</t>
  </si>
  <si>
    <t>GRUPOWY-ulgowy</t>
  </si>
  <si>
    <t>BILETY CZASOWE</t>
  </si>
  <si>
    <t xml:space="preserve">15-minutowe </t>
  </si>
  <si>
    <t>15-minutowe ulgowe</t>
  </si>
  <si>
    <t xml:space="preserve">30-minutowe </t>
  </si>
  <si>
    <t>30-minutowe ulgowe</t>
  </si>
  <si>
    <t>60-minutowe</t>
  </si>
  <si>
    <t>60-minutowe ulgowe</t>
  </si>
  <si>
    <t>90-minutowe</t>
  </si>
  <si>
    <t xml:space="preserve">90-minutowe ulgowe </t>
  </si>
  <si>
    <t>24-godzinne</t>
  </si>
  <si>
    <t xml:space="preserve">24-godzinne ulgowe </t>
  </si>
  <si>
    <t>48-godzinne</t>
  </si>
  <si>
    <t>48-godzinne ulgowe</t>
  </si>
  <si>
    <t>72-godzinne</t>
  </si>
  <si>
    <t xml:space="preserve">72-godzinne ulgowe </t>
  </si>
  <si>
    <t>168-godzinny</t>
  </si>
  <si>
    <t>168-godzinny-ulgowe</t>
  </si>
  <si>
    <t>RAZEM (Mennica)</t>
  </si>
  <si>
    <t>doładowania EP</t>
  </si>
  <si>
    <t>BILETY AGLOMERACYJNE IMIENNE 30-dniowe</t>
  </si>
  <si>
    <t xml:space="preserve">Na wszystkie linie normalne </t>
  </si>
  <si>
    <t>RAZEM (Mennica+aglomeracyjne) (bez EP)</t>
  </si>
  <si>
    <t>Na wszystkie linie normalne *</t>
  </si>
  <si>
    <t>Na wszystkie linie normalne - ulgowe*</t>
  </si>
  <si>
    <t>*) taryfa obowiązuje od 1.01.2021</t>
  </si>
  <si>
    <t>RODZAJE BILETÓW KOMUNIKACJI MIEJSKIEJ</t>
  </si>
  <si>
    <t>RAZEM BILETY IMIENNE  7-DNIOWE</t>
  </si>
  <si>
    <t>Bilety imienne 7-dniowe na wszystkie linie w cenie 30 złotych</t>
  </si>
  <si>
    <t>Ulgowe bilety imienne 7-dniowe na wszystkie linie w cenie 15 złotych</t>
  </si>
  <si>
    <t>RAZEM BILETY  IMIENNE  30-DNIOWE</t>
  </si>
  <si>
    <t>Bilety imienne 30-dniowe na 2 dowolne linie w cenie 60 złotych</t>
  </si>
  <si>
    <t>Ulgowe bilety imienne 30-dniowe na 2 dowolne linie w cenie 30 złotych</t>
  </si>
  <si>
    <t>Bilety imienne 30-dniowe na wszystkie linie w cenie 90 złotych</t>
  </si>
  <si>
    <t>Ulgowe bilety imienne 30-dniowe na wszystkie linie w cenie 45 złotych</t>
  </si>
  <si>
    <t>RAZEM BILETY  IMIENNE  60-DNIOWE</t>
  </si>
  <si>
    <t>Bilety imienne 60-dniowe na wszystkie linie w cenie 170 złotych</t>
  </si>
  <si>
    <t xml:space="preserve">Ulgowe bilety imienne 60-dniowe na wszystkie linie w cenie 85 złotych </t>
  </si>
  <si>
    <t>RAZEM BILETY  IMIENNE  90-DNIOWE</t>
  </si>
  <si>
    <t>Bilety imienne 90-dniowe na wszystkie linie w cenie 240 złotych</t>
  </si>
  <si>
    <t>Ulgowe bilety imienne 90-dniowe na wszystkie linie w cenie 120 złotych</t>
  </si>
  <si>
    <t>RAZEM BILETY SEMESTRALNE</t>
  </si>
  <si>
    <t xml:space="preserve">Bilety 4-mieięczne na 2 dowolne linie w cenie 194 złotych </t>
  </si>
  <si>
    <t>Ulgowe bilety 4-mieięczne na 2 dowolne linie w cenie 97 złotych</t>
  </si>
  <si>
    <t xml:space="preserve">Bilety 4-miesięczne na wszystkie linie w cenie 300 złotych </t>
  </si>
  <si>
    <t>Ulgowe bilety 4-miesięczne na wszystkie linie w cenie 150 złotych</t>
  </si>
  <si>
    <t>Bilety 5-miesięczne na 2 dowolne linie w cenie 230 złotych</t>
  </si>
  <si>
    <t>Ulgowe bilety 5-miesięczne na 2 dowolne linie w cenie 115 złotych</t>
  </si>
  <si>
    <t xml:space="preserve">Bilety 5-miesięczne na wszystkie linie w cenie 370 złotych </t>
  </si>
  <si>
    <t>Ulgowe bilety 5-miesięczne na wszystkie linie w cenie 185 złotych</t>
  </si>
  <si>
    <t>RAZEM BILETY  IMIENNE  180-DNIOWE</t>
  </si>
  <si>
    <t>Bilety imienne 180-dniowe na wszystkie linie w cenie 420 złotych</t>
  </si>
  <si>
    <t>Ulgowe bilety imienne 180-dniowe na wszystkie linie w cenie 210 złotych</t>
  </si>
  <si>
    <t>RAZEM BILETY  IMIENNE  365-DNIOWE</t>
  </si>
  <si>
    <t>Bilety imienne 365-dniowe na wszystkie linie w cenie 800 złotych</t>
  </si>
  <si>
    <t>Ulgowe bilety imienne 365-dniowe na wszystkie linie w cenie 400 złotych</t>
  </si>
  <si>
    <t xml:space="preserve">RAZEM BILETY  NA  OKAZICIELA  30-DNIOWE </t>
  </si>
  <si>
    <t>Bilety na okaziciela 30-dniowe na wszystkie linie w cenie 170 złotych</t>
  </si>
  <si>
    <t>Ulgowe bilety na okaziciela 30-dniowe na wszystkie linie w cenie 85 złotych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</si>
  <si>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</si>
  <si>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</si>
  <si>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</si>
  <si>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</si>
  <si>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</si>
  <si>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</si>
  <si>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</si>
  <si>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3,40 złotych</t>
  </si>
  <si>
    <t>Ulgowe bilety jednorazowe na wszystkie linie w cenie 1,70 złotych</t>
  </si>
  <si>
    <t>dopłata do biletów jednorazowych w wysokości 0,60 złotych</t>
  </si>
  <si>
    <t>dopłata do biletów jednorazowych w wysokości 0,40 złotych</t>
  </si>
  <si>
    <t>dopłata do biletów jednorazowych w wysokości 0,30 złotych</t>
  </si>
  <si>
    <t>dopłata do biletów jednorazowych w wysokości 0,20 złotych</t>
  </si>
  <si>
    <t>RAZEM BILETY GRUPOWE</t>
  </si>
  <si>
    <t>Bilety grupowe na wszystkie linie w cenie 36 złotych</t>
  </si>
  <si>
    <t>Ulgowe bilety grupowena wszystkie linie w cenie 18 złotych</t>
  </si>
  <si>
    <t>RAZEM BILETY CZASOWE</t>
  </si>
  <si>
    <t>Bilety 15-minutowe w cenie 2,40 złotych</t>
  </si>
  <si>
    <t>Ulgowe bilety 15-minutowe w cenie 1,20 złotych</t>
  </si>
  <si>
    <t>Bilety 30-minutowe w cenie 3 złotych</t>
  </si>
  <si>
    <t>Ulgowe bilety 30-minutowe w cenie 1,50 złotych</t>
  </si>
  <si>
    <t>Bilety 60-minutowe w cenie 4,40 złotych</t>
  </si>
  <si>
    <t>Ulgowe bilety 60-minutowe w cenie 2,20 złotych</t>
  </si>
  <si>
    <t>Bilety 90-minutowe w cenie 6 złotych</t>
  </si>
  <si>
    <t>Ulgowe bilety 90-minutowe w cenie 3 złotych</t>
  </si>
  <si>
    <t>Bilety 24-godzinne w cenie 11 złotych</t>
  </si>
  <si>
    <t>Ulgowe bilety 24-godzinne w cenie 5,50 złotych</t>
  </si>
  <si>
    <t>Bilety 48-godzinne w cenie 20 złotych</t>
  </si>
  <si>
    <t xml:space="preserve">Ulgowe bilety 48-godzinne w cenie 10 złotych </t>
  </si>
  <si>
    <t>Bilety 72-godzinne w cenie 26 złotych</t>
  </si>
  <si>
    <t>Ulgowe bilety 72-godzinne w cenie 13 złotych</t>
  </si>
  <si>
    <t>Bilety 168-godzinne w cenie 46 złotych</t>
  </si>
  <si>
    <t>Ulgowe bilety 168-godzinne w cenie 23 złotych</t>
  </si>
  <si>
    <t>RAZEM BILETY KOMUNIKACJI MIEJSKIEJ</t>
  </si>
  <si>
    <t>RAZEM BILETY AGLOMERACYJNE IMIENNE 30-dniowe</t>
  </si>
  <si>
    <t>Bilety aglomeracyjne imienne 30-dniowe na wszystkie linie w cenie 72 złotych</t>
  </si>
  <si>
    <t>Łączna liczba biletów sprzedanych w 2020 roku określona w sztukach</t>
  </si>
  <si>
    <t>Łączna wartość biletów sprzedanych w 2020 roku określona w złotych</t>
  </si>
  <si>
    <t>wartość biletów sprzedanych w grudniu 2020 roku określona w złotych</t>
  </si>
  <si>
    <t>liczba biletów sprzedanych w grudniu 2020 roku określona w sztukach</t>
  </si>
  <si>
    <t>wartość biletów sprzedanych w listopadzie 2020 roku określona w złotych</t>
  </si>
  <si>
    <t>liczba biletów sprzedanych w listopadzie 2020 roku określona w sztukach</t>
  </si>
  <si>
    <t>wartość biletów sprzedanych w październiku 2020 roku określona w złotych</t>
  </si>
  <si>
    <t>liczba biletów sprzedanych w październiku 2020 roku określona w sztukach</t>
  </si>
  <si>
    <t>wartość biletów sprzedanych we wrześniu 2020 roku określona w złotych</t>
  </si>
  <si>
    <t>liczba biletów sprzedanych we wrześniu 2020 roku określona w sztukach</t>
  </si>
  <si>
    <t>wartość biletów sprzedanych w sierpniu 2020 roku określona w złotych</t>
  </si>
  <si>
    <t>liczba biletów sprzedanych w sierpniu 2020 roku określona w sztukach</t>
  </si>
  <si>
    <t>wartość biletów sprzedanych w lipcu 2020 roku określona w złotych</t>
  </si>
  <si>
    <t>liczba biletów sprzedanych w lipcu 2020 roku określona w sztukach</t>
  </si>
  <si>
    <t>wartość biletów sprzedanych w czerwcu 2020 roku określona w złotych</t>
  </si>
  <si>
    <t>liczba biletów sprzedanych w czerwcu 2020 roku określona w sztukach</t>
  </si>
  <si>
    <t>wartość biletów sprzedanych w maju 2020 roku określona w złotych</t>
  </si>
  <si>
    <t>liczba biletów sprzedanych w maju 2020 roku określona w sztukach</t>
  </si>
  <si>
    <t>wartość biletów sprzedanych w kwietniu 2020 roku określona w złotych</t>
  </si>
  <si>
    <t>liczba biletów sprzedanych w kwietniu 2020 roku określona w sztukach</t>
  </si>
  <si>
    <t>wartość biletów sprzedanych w marcu 2020 roku określona w złotych</t>
  </si>
  <si>
    <t>liczba biletów sprzedanych w marcu 2020 roku określona w sztukach</t>
  </si>
  <si>
    <t>wartość biletów sprzedanych w lutym 2020 roku określona w złotych</t>
  </si>
  <si>
    <t>liczba biletów sprzedanych w lutym 2020 roku określona w sztukach</t>
  </si>
  <si>
    <t>wartość biletów sprzedanych w styczniu 2020 roku określona w złotych</t>
  </si>
  <si>
    <t>liczba biletów sprzedanych w styczniu 2020 roku określona w sztukach</t>
  </si>
  <si>
    <t>Ulgowe bilety aglomeracyjne imienne 30-dniowe na wszystkie linie w cenie 36 złotych</t>
  </si>
  <si>
    <t>Bilety aglomeracyjne imienne 30-dniowe na wszystkie linie w cenie 96  złotych sprzedane w grudniu 2020 roku - taryfa obowiazuje od 1 stycznia 2021 roku</t>
  </si>
  <si>
    <t>Ulgowe bilety aglomeracyjne imienne 30-dniowe na wszystkie linie w cenie 48  złotych sprzedane w grudniu 2020 roku - taryfa obowiazuje od 1 stycznia 2021 roku</t>
  </si>
  <si>
    <t>100 sztuk</t>
  </si>
  <si>
    <t>80 sztuk</t>
  </si>
  <si>
    <t>Zestawienie biletów komunikacji miejskiej sprzedanych w 2020 roku</t>
  </si>
  <si>
    <t xml:space="preserve">Punkty Sprzedaży Biletów
(np. kioski) </t>
  </si>
  <si>
    <t xml:space="preserve">SUMA </t>
  </si>
  <si>
    <t>szt.</t>
  </si>
  <si>
    <t>zł</t>
  </si>
  <si>
    <t>Aplikacje mobilne</t>
  </si>
  <si>
    <t>WWW</t>
  </si>
  <si>
    <t>Kasowniki</t>
  </si>
  <si>
    <t>Automaty stacjonarne</t>
  </si>
  <si>
    <t xml:space="preserve">Sprzedaż hurtowa </t>
  </si>
  <si>
    <t>SPRZEDAŻ BILETÓW W RÓŻNYCH KANAŁACH DYSTRYBUCJI 2020 r.</t>
  </si>
</sst>
</file>

<file path=xl/styles.xml><?xml version="1.0" encoding="utf-8"?>
<styleSheet xmlns="http://schemas.openxmlformats.org/spreadsheetml/2006/main">
  <numFmts count="2">
    <numFmt numFmtId="164" formatCode="#,##0\ &quot;zł&quot;"/>
    <numFmt numFmtId="165" formatCode="#,##0.00\ &quot;zł&quot;"/>
  </numFmts>
  <fonts count="26">
    <font>
      <sz val="10"/>
      <name val="Arial CE"/>
      <charset val="238"/>
    </font>
    <font>
      <sz val="10"/>
      <name val="Arial CE"/>
      <charset val="238"/>
    </font>
    <font>
      <b/>
      <sz val="7.5"/>
      <name val="Verdana"/>
      <family val="2"/>
    </font>
    <font>
      <b/>
      <sz val="7.5"/>
      <name val="Arial CE"/>
      <family val="2"/>
      <charset val="238"/>
    </font>
    <font>
      <i/>
      <sz val="8"/>
      <name val="Verdana"/>
      <family val="2"/>
    </font>
    <font>
      <i/>
      <sz val="8"/>
      <name val="Arial CE"/>
      <family val="2"/>
      <charset val="238"/>
    </font>
    <font>
      <i/>
      <sz val="8"/>
      <name val="Arial CE"/>
      <charset val="238"/>
    </font>
    <font>
      <b/>
      <sz val="9"/>
      <name val="Verdana"/>
      <family val="2"/>
    </font>
    <font>
      <b/>
      <sz val="9"/>
      <name val="Arial CE"/>
      <family val="2"/>
      <charset val="238"/>
    </font>
    <font>
      <b/>
      <sz val="10"/>
      <name val="Arial CE"/>
      <charset val="238"/>
    </font>
    <font>
      <sz val="9"/>
      <name val="Verdana"/>
      <family val="2"/>
    </font>
    <font>
      <b/>
      <i/>
      <sz val="9"/>
      <name val="Verdana"/>
      <family val="2"/>
    </font>
    <font>
      <sz val="9"/>
      <name val="Arial CE"/>
      <family val="2"/>
      <charset val="238"/>
    </font>
    <font>
      <sz val="9"/>
      <color indexed="12"/>
      <name val="Verdana"/>
      <family val="2"/>
    </font>
    <font>
      <b/>
      <i/>
      <sz val="9"/>
      <color indexed="12"/>
      <name val="Verdana"/>
      <family val="2"/>
    </font>
    <font>
      <sz val="9"/>
      <color indexed="12"/>
      <name val="Arial CE"/>
      <family val="2"/>
      <charset val="238"/>
    </font>
    <font>
      <sz val="10"/>
      <color indexed="12"/>
      <name val="Arial CE"/>
      <charset val="238"/>
    </font>
    <font>
      <sz val="10"/>
      <color indexed="12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0"/>
      <color indexed="12"/>
      <name val="Arial CE"/>
      <family val="2"/>
      <charset val="238"/>
    </font>
    <font>
      <b/>
      <sz val="10"/>
      <name val="Verdana"/>
      <family val="2"/>
      <charset val="238"/>
    </font>
    <font>
      <i/>
      <sz val="10"/>
      <name val="Arial CE"/>
      <charset val="238"/>
    </font>
    <font>
      <sz val="10"/>
      <name val="Verdana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1" applyFont="1" applyFill="1" applyAlignment="1">
      <alignment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vertical="center" wrapText="1"/>
    </xf>
    <xf numFmtId="3" fontId="7" fillId="0" borderId="19" xfId="1" applyNumberFormat="1" applyFont="1" applyFill="1" applyBorder="1" applyAlignment="1">
      <alignment horizontal="right" vertical="center"/>
    </xf>
    <xf numFmtId="3" fontId="8" fillId="0" borderId="17" xfId="1" applyNumberFormat="1" applyFont="1" applyFill="1" applyBorder="1" applyAlignment="1">
      <alignment vertical="center" wrapText="1"/>
    </xf>
    <xf numFmtId="3" fontId="8" fillId="0" borderId="20" xfId="1" applyNumberFormat="1" applyFont="1" applyFill="1" applyBorder="1" applyAlignment="1">
      <alignment vertical="center" wrapText="1"/>
    </xf>
    <xf numFmtId="3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vertical="center" wrapText="1"/>
    </xf>
    <xf numFmtId="4" fontId="11" fillId="0" borderId="6" xfId="1" applyNumberFormat="1" applyFont="1" applyFill="1" applyBorder="1" applyAlignment="1">
      <alignment vertical="center"/>
    </xf>
    <xf numFmtId="3" fontId="12" fillId="0" borderId="5" xfId="1" applyNumberFormat="1" applyFont="1" applyFill="1" applyBorder="1" applyAlignment="1">
      <alignment vertical="center" wrapText="1"/>
    </xf>
    <xf numFmtId="3" fontId="12" fillId="0" borderId="21" xfId="1" applyNumberFormat="1" applyFont="1" applyFill="1" applyBorder="1" applyAlignment="1">
      <alignment vertical="center" wrapText="1"/>
    </xf>
    <xf numFmtId="3" fontId="12" fillId="0" borderId="22" xfId="1" applyNumberFormat="1" applyFont="1" applyFill="1" applyBorder="1" applyAlignment="1">
      <alignment vertical="center" wrapText="1"/>
    </xf>
    <xf numFmtId="3" fontId="7" fillId="0" borderId="18" xfId="1" applyNumberFormat="1" applyFont="1" applyFill="1" applyBorder="1" applyAlignment="1">
      <alignment horizontal="right" vertical="center"/>
    </xf>
    <xf numFmtId="0" fontId="10" fillId="0" borderId="6" xfId="1" applyFont="1" applyFill="1" applyBorder="1" applyAlignment="1">
      <alignment horizontal="left" vertical="center" wrapText="1"/>
    </xf>
    <xf numFmtId="3" fontId="12" fillId="0" borderId="23" xfId="1" applyNumberFormat="1" applyFont="1" applyFill="1" applyBorder="1" applyAlignment="1">
      <alignment vertical="center" wrapText="1"/>
    </xf>
    <xf numFmtId="3" fontId="8" fillId="0" borderId="24" xfId="1" applyNumberFormat="1" applyFont="1" applyFill="1" applyBorder="1" applyAlignment="1">
      <alignment vertical="center" wrapText="1"/>
    </xf>
    <xf numFmtId="3" fontId="12" fillId="0" borderId="25" xfId="1" applyNumberFormat="1" applyFont="1" applyFill="1" applyBorder="1" applyAlignment="1">
      <alignment vertical="center" wrapText="1"/>
    </xf>
    <xf numFmtId="3" fontId="12" fillId="0" borderId="16" xfId="1" applyNumberFormat="1" applyFont="1" applyFill="1" applyBorder="1" applyAlignment="1">
      <alignment vertical="center" wrapText="1"/>
    </xf>
    <xf numFmtId="3" fontId="8" fillId="0" borderId="25" xfId="1" applyNumberFormat="1" applyFont="1" applyFill="1" applyBorder="1" applyAlignment="1">
      <alignment vertical="center" wrapText="1"/>
    </xf>
    <xf numFmtId="4" fontId="12" fillId="0" borderId="21" xfId="1" applyNumberFormat="1" applyFont="1" applyFill="1" applyBorder="1" applyAlignment="1">
      <alignment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vertical="center" wrapText="1"/>
    </xf>
    <xf numFmtId="4" fontId="11" fillId="0" borderId="26" xfId="1" applyNumberFormat="1" applyFont="1" applyFill="1" applyBorder="1" applyAlignment="1">
      <alignment vertical="center"/>
    </xf>
    <xf numFmtId="3" fontId="12" fillId="0" borderId="7" xfId="1" applyNumberFormat="1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vertical="center" wrapText="1"/>
    </xf>
    <xf numFmtId="4" fontId="11" fillId="0" borderId="14" xfId="1" applyNumberFormat="1" applyFont="1" applyFill="1" applyBorder="1" applyAlignment="1">
      <alignment vertical="center"/>
    </xf>
    <xf numFmtId="3" fontId="12" fillId="0" borderId="13" xfId="1" applyNumberFormat="1" applyFont="1" applyFill="1" applyBorder="1" applyAlignment="1">
      <alignment vertical="center" wrapText="1"/>
    </xf>
    <xf numFmtId="3" fontId="8" fillId="0" borderId="27" xfId="1" applyNumberFormat="1" applyFont="1" applyFill="1" applyBorder="1" applyAlignment="1">
      <alignment vertical="center" wrapText="1"/>
    </xf>
    <xf numFmtId="0" fontId="7" fillId="0" borderId="28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vertical="center" wrapText="1"/>
    </xf>
    <xf numFmtId="3" fontId="7" fillId="0" borderId="28" xfId="1" applyNumberFormat="1" applyFont="1" applyFill="1" applyBorder="1" applyAlignment="1">
      <alignment horizontal="right" vertical="center"/>
    </xf>
    <xf numFmtId="3" fontId="8" fillId="0" borderId="29" xfId="1" applyNumberFormat="1" applyFont="1" applyFill="1" applyBorder="1" applyAlignment="1">
      <alignment vertical="center" wrapText="1"/>
    </xf>
    <xf numFmtId="3" fontId="8" fillId="0" borderId="30" xfId="1" applyNumberFormat="1" applyFont="1" applyFill="1" applyBorder="1" applyAlignment="1">
      <alignment vertical="center" wrapText="1"/>
    </xf>
    <xf numFmtId="3" fontId="8" fillId="0" borderId="28" xfId="1" applyNumberFormat="1" applyFont="1" applyFill="1" applyBorder="1" applyAlignment="1">
      <alignment vertical="center" wrapText="1"/>
    </xf>
    <xf numFmtId="3" fontId="12" fillId="0" borderId="31" xfId="1" applyNumberFormat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vertical="center" wrapText="1"/>
    </xf>
    <xf numFmtId="4" fontId="14" fillId="0" borderId="2" xfId="1" applyNumberFormat="1" applyFont="1" applyFill="1" applyBorder="1" applyAlignment="1">
      <alignment vertical="center"/>
    </xf>
    <xf numFmtId="3" fontId="15" fillId="0" borderId="1" xfId="1" applyNumberFormat="1" applyFont="1" applyFill="1" applyBorder="1" applyAlignment="1">
      <alignment vertical="center" wrapText="1"/>
    </xf>
    <xf numFmtId="3" fontId="15" fillId="0" borderId="32" xfId="1" applyNumberFormat="1" applyFont="1" applyFill="1" applyBorder="1" applyAlignment="1">
      <alignment vertical="center" wrapText="1"/>
    </xf>
    <xf numFmtId="0" fontId="16" fillId="0" borderId="0" xfId="1" applyFont="1" applyFill="1" applyAlignment="1">
      <alignment vertical="center"/>
    </xf>
    <xf numFmtId="0" fontId="13" fillId="0" borderId="33" xfId="1" applyFont="1" applyFill="1" applyBorder="1" applyAlignment="1">
      <alignment horizontal="center" vertical="center"/>
    </xf>
    <xf numFmtId="0" fontId="13" fillId="0" borderId="34" xfId="1" applyFont="1" applyFill="1" applyBorder="1" applyAlignment="1">
      <alignment vertical="center" wrapText="1"/>
    </xf>
    <xf numFmtId="4" fontId="14" fillId="0" borderId="34" xfId="1" applyNumberFormat="1" applyFont="1" applyFill="1" applyBorder="1" applyAlignment="1">
      <alignment vertical="center"/>
    </xf>
    <xf numFmtId="3" fontId="15" fillId="0" borderId="33" xfId="1" applyNumberFormat="1" applyFont="1" applyFill="1" applyBorder="1" applyAlignment="1">
      <alignment vertical="center" wrapText="1"/>
    </xf>
    <xf numFmtId="3" fontId="15" fillId="0" borderId="35" xfId="1" applyNumberFormat="1" applyFont="1" applyFill="1" applyBorder="1" applyAlignment="1">
      <alignment vertical="center" wrapText="1"/>
    </xf>
    <xf numFmtId="3" fontId="15" fillId="0" borderId="7" xfId="1" applyNumberFormat="1" applyFont="1" applyFill="1" applyBorder="1" applyAlignment="1">
      <alignment vertical="center" wrapText="1"/>
    </xf>
    <xf numFmtId="3" fontId="15" fillId="0" borderId="8" xfId="1" applyNumberFormat="1" applyFont="1" applyFill="1" applyBorder="1" applyAlignment="1">
      <alignment vertical="center" wrapText="1"/>
    </xf>
    <xf numFmtId="0" fontId="17" fillId="0" borderId="0" xfId="1" applyFont="1" applyFill="1" applyAlignment="1">
      <alignment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horizontal="right" vertical="center"/>
    </xf>
    <xf numFmtId="3" fontId="19" fillId="0" borderId="0" xfId="1" applyNumberFormat="1" applyFont="1" applyFill="1" applyAlignment="1">
      <alignment horizontal="right" vertical="center"/>
    </xf>
    <xf numFmtId="4" fontId="19" fillId="0" borderId="0" xfId="1" applyNumberFormat="1" applyFont="1" applyFill="1" applyAlignment="1">
      <alignment horizontal="right" vertical="center"/>
    </xf>
    <xf numFmtId="3" fontId="20" fillId="0" borderId="17" xfId="1" applyNumberFormat="1" applyFont="1" applyFill="1" applyBorder="1" applyAlignment="1">
      <alignment horizontal="right" vertical="center"/>
    </xf>
    <xf numFmtId="3" fontId="20" fillId="0" borderId="29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horizontal="left" vertical="center"/>
    </xf>
    <xf numFmtId="0" fontId="21" fillId="0" borderId="25" xfId="1" applyFont="1" applyFill="1" applyBorder="1" applyAlignment="1">
      <alignment horizontal="left" vertical="center"/>
    </xf>
    <xf numFmtId="0" fontId="22" fillId="0" borderId="0" xfId="1" applyFont="1" applyFill="1" applyAlignment="1">
      <alignment horizontal="left" vertical="center"/>
    </xf>
    <xf numFmtId="0" fontId="21" fillId="0" borderId="17" xfId="0" applyFont="1" applyFill="1" applyBorder="1" applyAlignment="1">
      <alignment horizontal="left" vertical="center" wrapText="1"/>
    </xf>
    <xf numFmtId="0" fontId="21" fillId="0" borderId="29" xfId="0" applyFont="1" applyFill="1" applyBorder="1" applyAlignment="1">
      <alignment horizontal="left" vertical="center" wrapText="1"/>
    </xf>
    <xf numFmtId="0" fontId="21" fillId="0" borderId="36" xfId="1" applyFont="1" applyFill="1" applyBorder="1" applyAlignment="1">
      <alignment horizontal="left" vertical="center" wrapText="1"/>
    </xf>
    <xf numFmtId="0" fontId="9" fillId="0" borderId="0" xfId="1" applyFont="1" applyFill="1" applyAlignment="1">
      <alignment horizontal="left" vertical="center"/>
    </xf>
    <xf numFmtId="3" fontId="21" fillId="0" borderId="36" xfId="1" applyNumberFormat="1" applyFont="1" applyFill="1" applyBorder="1" applyAlignment="1">
      <alignment horizontal="left" vertical="center" wrapText="1"/>
    </xf>
    <xf numFmtId="3" fontId="21" fillId="0" borderId="37" xfId="1" applyNumberFormat="1" applyFont="1" applyFill="1" applyBorder="1" applyAlignment="1">
      <alignment horizontal="left" vertical="center" wrapText="1"/>
    </xf>
    <xf numFmtId="0" fontId="23" fillId="0" borderId="5" xfId="1" applyFont="1" applyFill="1" applyBorder="1" applyAlignment="1">
      <alignment horizontal="left" vertical="center" wrapText="1"/>
    </xf>
    <xf numFmtId="3" fontId="23" fillId="0" borderId="5" xfId="1" applyNumberFormat="1" applyFont="1" applyFill="1" applyBorder="1" applyAlignment="1">
      <alignment horizontal="left" vertical="center" wrapText="1"/>
    </xf>
    <xf numFmtId="3" fontId="23" fillId="0" borderId="21" xfId="1" applyNumberFormat="1" applyFont="1" applyFill="1" applyBorder="1" applyAlignment="1">
      <alignment horizontal="left" vertical="center" wrapText="1"/>
    </xf>
    <xf numFmtId="0" fontId="21" fillId="0" borderId="17" xfId="1" applyFont="1" applyFill="1" applyBorder="1" applyAlignment="1">
      <alignment horizontal="left" vertical="center" wrapText="1"/>
    </xf>
    <xf numFmtId="3" fontId="21" fillId="0" borderId="17" xfId="1" applyNumberFormat="1" applyFont="1" applyFill="1" applyBorder="1" applyAlignment="1">
      <alignment horizontal="left" vertical="center" wrapText="1"/>
    </xf>
    <xf numFmtId="3" fontId="21" fillId="0" borderId="38" xfId="1" applyNumberFormat="1" applyFont="1" applyFill="1" applyBorder="1" applyAlignment="1">
      <alignment horizontal="left" vertical="center" wrapText="1"/>
    </xf>
    <xf numFmtId="3" fontId="21" fillId="0" borderId="25" xfId="1" applyNumberFormat="1" applyFont="1" applyFill="1" applyBorder="1" applyAlignment="1">
      <alignment horizontal="left" vertical="center" wrapText="1"/>
    </xf>
    <xf numFmtId="3" fontId="23" fillId="0" borderId="7" xfId="1" applyNumberFormat="1" applyFont="1" applyFill="1" applyBorder="1" applyAlignment="1">
      <alignment horizontal="left" vertical="center" wrapText="1"/>
    </xf>
    <xf numFmtId="0" fontId="23" fillId="0" borderId="13" xfId="1" applyFont="1" applyFill="1" applyBorder="1" applyAlignment="1">
      <alignment horizontal="left" vertical="center" wrapText="1"/>
    </xf>
    <xf numFmtId="3" fontId="23" fillId="0" borderId="13" xfId="1" applyNumberFormat="1" applyFont="1" applyFill="1" applyBorder="1" applyAlignment="1">
      <alignment horizontal="left" vertical="center" wrapText="1"/>
    </xf>
    <xf numFmtId="3" fontId="23" fillId="0" borderId="16" xfId="1" applyNumberFormat="1" applyFont="1" applyFill="1" applyBorder="1" applyAlignment="1">
      <alignment horizontal="left" vertical="center" wrapText="1"/>
    </xf>
    <xf numFmtId="3" fontId="21" fillId="0" borderId="29" xfId="1" applyNumberFormat="1" applyFont="1" applyFill="1" applyBorder="1" applyAlignment="1">
      <alignment horizontal="left" vertical="center" wrapText="1"/>
    </xf>
    <xf numFmtId="3" fontId="23" fillId="0" borderId="31" xfId="1" applyNumberFormat="1" applyFont="1" applyFill="1" applyBorder="1" applyAlignment="1">
      <alignment horizontal="left" vertical="center" wrapText="1"/>
    </xf>
    <xf numFmtId="0" fontId="23" fillId="0" borderId="33" xfId="1" applyFont="1" applyFill="1" applyBorder="1" applyAlignment="1">
      <alignment horizontal="left" vertical="center" wrapText="1"/>
    </xf>
    <xf numFmtId="3" fontId="23" fillId="0" borderId="33" xfId="1" applyNumberFormat="1" applyFont="1" applyFill="1" applyBorder="1" applyAlignment="1">
      <alignment horizontal="left" vertical="center" wrapText="1"/>
    </xf>
    <xf numFmtId="3" fontId="23" fillId="0" borderId="35" xfId="1" applyNumberFormat="1" applyFont="1" applyFill="1" applyBorder="1" applyAlignment="1">
      <alignment horizontal="left" vertical="center" wrapText="1"/>
    </xf>
    <xf numFmtId="0" fontId="19" fillId="0" borderId="0" xfId="1" applyFont="1" applyFill="1" applyAlignment="1">
      <alignment horizontal="left" vertical="center"/>
    </xf>
    <xf numFmtId="0" fontId="12" fillId="0" borderId="1" xfId="1" applyNumberFormat="1" applyFont="1" applyFill="1" applyBorder="1" applyAlignment="1">
      <alignment vertical="center" wrapText="1"/>
    </xf>
    <xf numFmtId="164" fontId="12" fillId="0" borderId="32" xfId="1" applyNumberFormat="1" applyFont="1" applyFill="1" applyBorder="1" applyAlignment="1">
      <alignment horizontal="left" vertical="center" wrapText="1"/>
    </xf>
    <xf numFmtId="0" fontId="12" fillId="0" borderId="33" xfId="1" applyNumberFormat="1" applyFont="1" applyFill="1" applyBorder="1" applyAlignment="1">
      <alignment vertical="center" wrapText="1"/>
    </xf>
    <xf numFmtId="164" fontId="12" fillId="0" borderId="35" xfId="1" applyNumberFormat="1" applyFont="1" applyFill="1" applyBorder="1" applyAlignment="1">
      <alignment horizontal="left" vertical="center" wrapText="1"/>
    </xf>
    <xf numFmtId="0" fontId="21" fillId="0" borderId="30" xfId="1" applyFont="1" applyFill="1" applyBorder="1" applyAlignment="1">
      <alignment horizontal="left" vertical="center"/>
    </xf>
    <xf numFmtId="0" fontId="3" fillId="0" borderId="7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3" fontId="24" fillId="2" borderId="6" xfId="0" applyNumberFormat="1" applyFont="1" applyFill="1" applyBorder="1" applyAlignment="1">
      <alignment horizontal="right"/>
    </xf>
    <xf numFmtId="0" fontId="21" fillId="0" borderId="0" xfId="0" applyFont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/>
    </xf>
    <xf numFmtId="165" fontId="21" fillId="2" borderId="6" xfId="0" applyNumberFormat="1" applyFont="1" applyFill="1" applyBorder="1" applyAlignment="1">
      <alignment horizontal="center" vertical="center" wrapText="1"/>
    </xf>
    <xf numFmtId="49" fontId="21" fillId="2" borderId="6" xfId="0" applyNumberFormat="1" applyFont="1" applyFill="1" applyBorder="1" applyAlignment="1">
      <alignment horizontal="center" vertical="center"/>
    </xf>
    <xf numFmtId="3" fontId="23" fillId="2" borderId="6" xfId="0" applyNumberFormat="1" applyFont="1" applyFill="1" applyBorder="1" applyAlignment="1">
      <alignment horizontal="right"/>
    </xf>
    <xf numFmtId="3" fontId="21" fillId="2" borderId="6" xfId="0" applyNumberFormat="1" applyFont="1" applyFill="1" applyBorder="1" applyAlignment="1"/>
    <xf numFmtId="0" fontId="25" fillId="2" borderId="6" xfId="0" applyFont="1" applyFill="1" applyBorder="1" applyAlignment="1">
      <alignment horizontal="center" vertical="center" wrapText="1"/>
    </xf>
  </cellXfs>
  <cellStyles count="2">
    <cellStyle name="Normalny" xfId="0" builtinId="0"/>
    <cellStyle name="Normalny_ANALIZA BILETÓW PLIK PODST. 20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bilety\Sprzeda&#380;\2001\bilkomms_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IL_97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IL_KO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EDNORAZOWE"/>
      <sheetName val="DOPŁATY"/>
      <sheetName val="WARTOŚĆ"/>
      <sheetName val="PODWYŻKI"/>
      <sheetName val="Udziały_sprzedaż biletów"/>
      <sheetName val="OKAZICIEL"/>
      <sheetName val="IMIENNE"/>
      <sheetName val="Legitymacje"/>
      <sheetName val="A_merona"/>
      <sheetName val="Liczba_szt"/>
      <sheetName val="Zmiany cen biletó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bliczenia 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ZBIOZEST.XLS"/>
    </sheetNames>
    <sheetDataSet>
      <sheetData sheetId="0">
        <row r="1">
          <cell r="A1" t="str">
            <v>ILOŚĆ SPRZEDANYCH  BILETÓW  NA  OKAZICIELA  -  OD  CZERWCA  1992 R.</v>
          </cell>
        </row>
        <row r="3">
          <cell r="B3" t="str">
            <v>M I E S I Ę C Z N E</v>
          </cell>
          <cell r="N3" t="str">
            <v xml:space="preserve"> D E K A D O W E</v>
          </cell>
        </row>
        <row r="4">
          <cell r="A4" t="str">
            <v>Nr kol. okresu</v>
          </cell>
          <cell r="B4" t="str">
            <v xml:space="preserve">na wszystkie linie normalne </v>
          </cell>
          <cell r="E4" t="str">
            <v xml:space="preserve">   na wszystkie linie norm. i posp.</v>
          </cell>
          <cell r="H4" t="str">
            <v xml:space="preserve">   na linie norm. posp. i podmiejsk.</v>
          </cell>
          <cell r="K4" t="str">
            <v>na linie normalne i podmiejskie</v>
          </cell>
          <cell r="N4" t="str">
            <v xml:space="preserve">na wszystkie linie normalne </v>
          </cell>
          <cell r="Q4" t="str">
            <v xml:space="preserve">   na wszystkie linie norm. i posp.</v>
          </cell>
          <cell r="T4" t="str">
            <v xml:space="preserve">   na linie norm. posp. i podmiejsk.</v>
          </cell>
          <cell r="W4" t="str">
            <v>na linie normalne i podmiejskie</v>
          </cell>
        </row>
        <row r="5">
          <cell r="B5" t="str">
            <v>normalny</v>
          </cell>
          <cell r="C5" t="str">
            <v>ulgowy</v>
          </cell>
          <cell r="D5" t="str">
            <v>RAZEM</v>
          </cell>
          <cell r="E5" t="str">
            <v>normalny</v>
          </cell>
          <cell r="F5" t="str">
            <v>ulgowy</v>
          </cell>
          <cell r="G5" t="str">
            <v>RAZEM</v>
          </cell>
          <cell r="H5" t="str">
            <v>normalny</v>
          </cell>
          <cell r="I5" t="str">
            <v>ulgowy</v>
          </cell>
          <cell r="J5" t="str">
            <v>RAZEM</v>
          </cell>
          <cell r="K5" t="str">
            <v>normalny</v>
          </cell>
          <cell r="L5" t="str">
            <v>ulgowy</v>
          </cell>
          <cell r="M5" t="str">
            <v>RAZEM</v>
          </cell>
          <cell r="N5" t="str">
            <v>normalny</v>
          </cell>
          <cell r="O5" t="str">
            <v>ulgowy</v>
          </cell>
          <cell r="P5" t="str">
            <v>RAZEM</v>
          </cell>
          <cell r="Q5" t="str">
            <v>normalny</v>
          </cell>
          <cell r="R5" t="str">
            <v>ulgowy</v>
          </cell>
          <cell r="S5" t="str">
            <v>RAZEM</v>
          </cell>
          <cell r="T5" t="str">
            <v>normalny</v>
          </cell>
          <cell r="U5" t="str">
            <v>ulgowy</v>
          </cell>
          <cell r="V5" t="str">
            <v>RAZEM</v>
          </cell>
          <cell r="W5" t="str">
            <v>normalny</v>
          </cell>
          <cell r="X5" t="str">
            <v>ulgowy</v>
          </cell>
          <cell r="Y5" t="str">
            <v>RAZEM</v>
          </cell>
        </row>
        <row r="6">
          <cell r="A6" t="str">
            <v>M-CE</v>
          </cell>
          <cell r="B6" t="str">
            <v>Ilość</v>
          </cell>
          <cell r="C6" t="str">
            <v xml:space="preserve">Ilość </v>
          </cell>
          <cell r="D6" t="str">
            <v xml:space="preserve">ilość </v>
          </cell>
          <cell r="E6" t="str">
            <v xml:space="preserve">Ilość </v>
          </cell>
          <cell r="F6" t="str">
            <v xml:space="preserve">Ilość </v>
          </cell>
          <cell r="G6" t="str">
            <v xml:space="preserve">ilość </v>
          </cell>
          <cell r="H6" t="str">
            <v xml:space="preserve">Ilość </v>
          </cell>
          <cell r="I6" t="str">
            <v xml:space="preserve">Ilość </v>
          </cell>
          <cell r="J6" t="str">
            <v xml:space="preserve">ilość </v>
          </cell>
          <cell r="K6" t="str">
            <v>ilość</v>
          </cell>
          <cell r="L6" t="str">
            <v>ilość</v>
          </cell>
          <cell r="M6" t="str">
            <v>ilość</v>
          </cell>
          <cell r="N6" t="str">
            <v>Ilość</v>
          </cell>
          <cell r="O6" t="str">
            <v>Ilość</v>
          </cell>
          <cell r="P6" t="str">
            <v xml:space="preserve">ilość </v>
          </cell>
          <cell r="Q6" t="str">
            <v xml:space="preserve">Ilość </v>
          </cell>
          <cell r="R6" t="str">
            <v>Ilość</v>
          </cell>
          <cell r="S6" t="str">
            <v xml:space="preserve">ilość </v>
          </cell>
          <cell r="T6" t="str">
            <v>Ilość</v>
          </cell>
          <cell r="U6" t="str">
            <v xml:space="preserve">Ilość </v>
          </cell>
          <cell r="V6" t="str">
            <v xml:space="preserve">ilość </v>
          </cell>
          <cell r="W6" t="str">
            <v>ilość</v>
          </cell>
          <cell r="X6" t="str">
            <v>ilość</v>
          </cell>
          <cell r="Y6" t="str">
            <v>ilość</v>
          </cell>
        </row>
        <row r="7">
          <cell r="A7">
            <v>33756</v>
          </cell>
          <cell r="B7">
            <v>26238</v>
          </cell>
          <cell r="C7">
            <v>23424</v>
          </cell>
          <cell r="D7">
            <v>49662</v>
          </cell>
          <cell r="E7">
            <v>1461</v>
          </cell>
          <cell r="F7">
            <v>1633</v>
          </cell>
          <cell r="G7">
            <v>3094</v>
          </cell>
          <cell r="H7">
            <v>36</v>
          </cell>
          <cell r="I7">
            <v>50</v>
          </cell>
          <cell r="J7">
            <v>86</v>
          </cell>
          <cell r="N7">
            <v>536</v>
          </cell>
          <cell r="O7">
            <v>524</v>
          </cell>
          <cell r="P7">
            <v>1060</v>
          </cell>
          <cell r="Q7">
            <v>49</v>
          </cell>
          <cell r="R7">
            <v>55</v>
          </cell>
          <cell r="S7">
            <v>104</v>
          </cell>
          <cell r="T7">
            <v>2</v>
          </cell>
          <cell r="U7">
            <v>0</v>
          </cell>
          <cell r="V7">
            <v>2</v>
          </cell>
        </row>
        <row r="8">
          <cell r="A8">
            <v>33786</v>
          </cell>
          <cell r="B8">
            <v>27762</v>
          </cell>
          <cell r="C8">
            <v>15601</v>
          </cell>
          <cell r="D8">
            <v>43363</v>
          </cell>
          <cell r="E8">
            <v>1267</v>
          </cell>
          <cell r="F8">
            <v>535</v>
          </cell>
          <cell r="G8">
            <v>1802</v>
          </cell>
          <cell r="H8">
            <v>55</v>
          </cell>
          <cell r="I8">
            <v>42</v>
          </cell>
          <cell r="J8">
            <v>97</v>
          </cell>
          <cell r="N8">
            <v>1968</v>
          </cell>
          <cell r="O8">
            <v>989</v>
          </cell>
          <cell r="P8">
            <v>2957</v>
          </cell>
          <cell r="Q8">
            <v>140</v>
          </cell>
          <cell r="R8">
            <v>54</v>
          </cell>
          <cell r="S8">
            <v>194</v>
          </cell>
          <cell r="T8">
            <v>10</v>
          </cell>
          <cell r="U8">
            <v>3</v>
          </cell>
          <cell r="V8">
            <v>13</v>
          </cell>
        </row>
        <row r="9">
          <cell r="A9">
            <v>33817</v>
          </cell>
          <cell r="B9">
            <v>28455</v>
          </cell>
          <cell r="C9">
            <v>15340</v>
          </cell>
          <cell r="D9">
            <v>43795</v>
          </cell>
          <cell r="E9">
            <v>1222</v>
          </cell>
          <cell r="F9">
            <v>523</v>
          </cell>
          <cell r="G9">
            <v>1745</v>
          </cell>
          <cell r="H9">
            <v>51</v>
          </cell>
          <cell r="I9">
            <v>29</v>
          </cell>
          <cell r="J9">
            <v>80</v>
          </cell>
          <cell r="N9">
            <v>4044</v>
          </cell>
          <cell r="O9">
            <v>1459</v>
          </cell>
          <cell r="P9">
            <v>5503</v>
          </cell>
          <cell r="Q9">
            <v>255</v>
          </cell>
          <cell r="R9">
            <v>87</v>
          </cell>
          <cell r="S9">
            <v>342</v>
          </cell>
          <cell r="T9">
            <v>8</v>
          </cell>
          <cell r="U9">
            <v>1</v>
          </cell>
          <cell r="V9">
            <v>9</v>
          </cell>
        </row>
        <row r="10">
          <cell r="A10">
            <v>33848</v>
          </cell>
          <cell r="B10">
            <v>37520</v>
          </cell>
          <cell r="C10">
            <v>36049</v>
          </cell>
          <cell r="D10">
            <v>73569</v>
          </cell>
          <cell r="E10">
            <v>1708</v>
          </cell>
          <cell r="F10">
            <v>2468</v>
          </cell>
          <cell r="G10">
            <v>4176</v>
          </cell>
          <cell r="H10">
            <v>0</v>
          </cell>
          <cell r="I10">
            <v>0</v>
          </cell>
          <cell r="J10">
            <v>0</v>
          </cell>
          <cell r="N10">
            <v>4562</v>
          </cell>
          <cell r="O10">
            <v>2599</v>
          </cell>
          <cell r="P10">
            <v>7161</v>
          </cell>
          <cell r="Q10">
            <v>240</v>
          </cell>
          <cell r="R10">
            <v>159</v>
          </cell>
          <cell r="S10">
            <v>399</v>
          </cell>
          <cell r="T10">
            <v>8</v>
          </cell>
          <cell r="U10">
            <v>11</v>
          </cell>
          <cell r="V10">
            <v>19</v>
          </cell>
        </row>
        <row r="11">
          <cell r="A11">
            <v>33878</v>
          </cell>
          <cell r="B11">
            <v>42892</v>
          </cell>
          <cell r="C11">
            <v>52430</v>
          </cell>
          <cell r="D11">
            <v>95322</v>
          </cell>
          <cell r="E11">
            <v>2008</v>
          </cell>
          <cell r="F11">
            <v>3731</v>
          </cell>
          <cell r="G11">
            <v>5739</v>
          </cell>
          <cell r="H11">
            <v>87</v>
          </cell>
          <cell r="I11">
            <v>261</v>
          </cell>
          <cell r="J11">
            <v>348</v>
          </cell>
          <cell r="N11">
            <v>5401</v>
          </cell>
          <cell r="O11">
            <v>3483</v>
          </cell>
          <cell r="P11">
            <v>8884</v>
          </cell>
          <cell r="Q11">
            <v>260</v>
          </cell>
          <cell r="R11">
            <v>292</v>
          </cell>
          <cell r="S11">
            <v>552</v>
          </cell>
          <cell r="T11">
            <v>7</v>
          </cell>
          <cell r="U11">
            <v>16</v>
          </cell>
          <cell r="V11">
            <v>23</v>
          </cell>
        </row>
        <row r="12">
          <cell r="A12">
            <v>33909</v>
          </cell>
          <cell r="B12">
            <v>44960</v>
          </cell>
          <cell r="C12">
            <v>56191</v>
          </cell>
          <cell r="D12">
            <v>101151</v>
          </cell>
          <cell r="E12">
            <v>2193</v>
          </cell>
          <cell r="F12">
            <v>4132</v>
          </cell>
          <cell r="G12">
            <v>6325</v>
          </cell>
          <cell r="H12">
            <v>85</v>
          </cell>
          <cell r="I12">
            <v>272</v>
          </cell>
          <cell r="J12">
            <v>357</v>
          </cell>
          <cell r="N12">
            <v>5793</v>
          </cell>
          <cell r="O12">
            <v>3815</v>
          </cell>
          <cell r="P12">
            <v>9608</v>
          </cell>
          <cell r="Q12">
            <v>292</v>
          </cell>
          <cell r="R12">
            <v>275</v>
          </cell>
          <cell r="S12">
            <v>567</v>
          </cell>
          <cell r="T12">
            <v>8</v>
          </cell>
          <cell r="U12">
            <v>23</v>
          </cell>
          <cell r="V12">
            <v>31</v>
          </cell>
        </row>
        <row r="13">
          <cell r="A13">
            <v>33939</v>
          </cell>
          <cell r="B13">
            <v>42181</v>
          </cell>
          <cell r="C13">
            <v>44789</v>
          </cell>
          <cell r="D13">
            <v>86970</v>
          </cell>
          <cell r="E13">
            <v>2210</v>
          </cell>
          <cell r="F13">
            <v>3369</v>
          </cell>
          <cell r="G13">
            <v>5579</v>
          </cell>
          <cell r="H13">
            <v>76</v>
          </cell>
          <cell r="I13">
            <v>235</v>
          </cell>
          <cell r="J13">
            <v>311</v>
          </cell>
          <cell r="N13">
            <v>7394</v>
          </cell>
          <cell r="O13">
            <v>12081</v>
          </cell>
          <cell r="P13">
            <v>19475</v>
          </cell>
          <cell r="Q13">
            <v>333</v>
          </cell>
          <cell r="R13">
            <v>751</v>
          </cell>
          <cell r="S13">
            <v>1084</v>
          </cell>
          <cell r="T13">
            <v>19</v>
          </cell>
          <cell r="U13">
            <v>38</v>
          </cell>
          <cell r="V13">
            <v>57</v>
          </cell>
        </row>
        <row r="14">
          <cell r="B14">
            <v>250008</v>
          </cell>
          <cell r="C14">
            <v>243824</v>
          </cell>
          <cell r="D14">
            <v>493832</v>
          </cell>
          <cell r="E14">
            <v>12069</v>
          </cell>
          <cell r="F14">
            <v>16391</v>
          </cell>
          <cell r="G14">
            <v>28460</v>
          </cell>
          <cell r="H14">
            <v>390</v>
          </cell>
          <cell r="I14">
            <v>889</v>
          </cell>
          <cell r="J14">
            <v>1279</v>
          </cell>
          <cell r="N14">
            <v>29698</v>
          </cell>
          <cell r="O14">
            <v>24950</v>
          </cell>
          <cell r="P14">
            <v>54648</v>
          </cell>
          <cell r="Q14">
            <v>1569</v>
          </cell>
          <cell r="R14">
            <v>1673</v>
          </cell>
          <cell r="S14">
            <v>3242</v>
          </cell>
          <cell r="T14">
            <v>62</v>
          </cell>
          <cell r="U14">
            <v>92</v>
          </cell>
          <cell r="V14">
            <v>154</v>
          </cell>
        </row>
        <row r="15">
          <cell r="A15">
            <v>33970</v>
          </cell>
          <cell r="B15">
            <v>47268</v>
          </cell>
          <cell r="C15">
            <v>52469</v>
          </cell>
          <cell r="D15">
            <v>99737</v>
          </cell>
          <cell r="E15">
            <v>2449</v>
          </cell>
          <cell r="F15">
            <v>3975</v>
          </cell>
          <cell r="G15">
            <v>6424</v>
          </cell>
          <cell r="H15">
            <v>85</v>
          </cell>
          <cell r="I15">
            <v>250</v>
          </cell>
          <cell r="J15">
            <v>335</v>
          </cell>
          <cell r="N15">
            <v>9344</v>
          </cell>
          <cell r="O15">
            <v>7303</v>
          </cell>
          <cell r="P15">
            <v>16647</v>
          </cell>
          <cell r="Q15">
            <v>416</v>
          </cell>
          <cell r="R15">
            <v>424</v>
          </cell>
          <cell r="S15">
            <v>840</v>
          </cell>
          <cell r="T15">
            <v>29</v>
          </cell>
          <cell r="U15">
            <v>37</v>
          </cell>
          <cell r="V15">
            <v>66</v>
          </cell>
        </row>
        <row r="16">
          <cell r="A16">
            <v>34001</v>
          </cell>
          <cell r="B16">
            <v>43996</v>
          </cell>
          <cell r="C16">
            <v>35119</v>
          </cell>
          <cell r="D16">
            <v>79115</v>
          </cell>
          <cell r="E16">
            <v>2704</v>
          </cell>
          <cell r="F16">
            <v>2965</v>
          </cell>
          <cell r="G16">
            <v>5669</v>
          </cell>
          <cell r="H16">
            <v>186</v>
          </cell>
          <cell r="I16">
            <v>285</v>
          </cell>
          <cell r="J16">
            <v>471</v>
          </cell>
          <cell r="N16">
            <v>5761</v>
          </cell>
          <cell r="O16">
            <v>7694</v>
          </cell>
          <cell r="P16">
            <v>13455</v>
          </cell>
          <cell r="Q16">
            <v>445</v>
          </cell>
          <cell r="R16">
            <v>636</v>
          </cell>
          <cell r="S16">
            <v>1081</v>
          </cell>
          <cell r="T16">
            <v>48</v>
          </cell>
          <cell r="U16">
            <v>185</v>
          </cell>
          <cell r="V16">
            <v>185</v>
          </cell>
        </row>
        <row r="17">
          <cell r="A17">
            <v>34029</v>
          </cell>
          <cell r="B17">
            <v>47760</v>
          </cell>
          <cell r="C17">
            <v>52012</v>
          </cell>
          <cell r="D17">
            <v>99772</v>
          </cell>
          <cell r="E17">
            <v>3325</v>
          </cell>
          <cell r="F17">
            <v>4724</v>
          </cell>
          <cell r="G17">
            <v>8049</v>
          </cell>
          <cell r="H17">
            <v>250</v>
          </cell>
          <cell r="I17">
            <v>503</v>
          </cell>
          <cell r="J17">
            <v>753</v>
          </cell>
          <cell r="N17">
            <v>12206</v>
          </cell>
          <cell r="O17">
            <v>15034</v>
          </cell>
          <cell r="P17">
            <v>12206</v>
          </cell>
          <cell r="Q17">
            <v>582</v>
          </cell>
          <cell r="R17">
            <v>1128</v>
          </cell>
          <cell r="S17">
            <v>1710</v>
          </cell>
          <cell r="T17">
            <v>78</v>
          </cell>
          <cell r="U17">
            <v>139</v>
          </cell>
          <cell r="V17">
            <v>217</v>
          </cell>
        </row>
        <row r="18">
          <cell r="A18">
            <v>34060</v>
          </cell>
          <cell r="B18">
            <v>45156</v>
          </cell>
          <cell r="C18">
            <v>46535</v>
          </cell>
          <cell r="D18">
            <v>91691</v>
          </cell>
          <cell r="E18">
            <v>3606</v>
          </cell>
          <cell r="F18">
            <v>5197</v>
          </cell>
          <cell r="G18">
            <v>8803</v>
          </cell>
          <cell r="H18">
            <v>95</v>
          </cell>
          <cell r="I18">
            <v>231</v>
          </cell>
          <cell r="J18">
            <v>1079</v>
          </cell>
          <cell r="N18">
            <v>5782</v>
          </cell>
          <cell r="O18">
            <v>5760</v>
          </cell>
          <cell r="P18">
            <v>11542</v>
          </cell>
          <cell r="Q18">
            <v>480</v>
          </cell>
          <cell r="R18">
            <v>567</v>
          </cell>
          <cell r="S18">
            <v>1047</v>
          </cell>
          <cell r="T18">
            <v>44</v>
          </cell>
          <cell r="U18">
            <v>51</v>
          </cell>
          <cell r="V18">
            <v>95</v>
          </cell>
        </row>
        <row r="19">
          <cell r="A19">
            <v>34090</v>
          </cell>
          <cell r="B19">
            <v>42845</v>
          </cell>
          <cell r="C19">
            <v>45819</v>
          </cell>
          <cell r="D19">
            <v>88664</v>
          </cell>
          <cell r="E19">
            <v>3857</v>
          </cell>
          <cell r="F19">
            <v>5044</v>
          </cell>
          <cell r="G19">
            <v>8901</v>
          </cell>
          <cell r="H19">
            <v>74</v>
          </cell>
          <cell r="I19">
            <v>158</v>
          </cell>
          <cell r="J19">
            <v>558</v>
          </cell>
          <cell r="N19">
            <v>12506</v>
          </cell>
          <cell r="O19">
            <v>12267</v>
          </cell>
          <cell r="P19">
            <v>24773</v>
          </cell>
          <cell r="Q19">
            <v>835</v>
          </cell>
          <cell r="R19">
            <v>842</v>
          </cell>
          <cell r="S19">
            <v>1677</v>
          </cell>
          <cell r="T19">
            <v>16</v>
          </cell>
          <cell r="U19">
            <v>16</v>
          </cell>
          <cell r="V19">
            <v>32</v>
          </cell>
        </row>
        <row r="20">
          <cell r="A20">
            <v>34121</v>
          </cell>
          <cell r="B20">
            <v>43674</v>
          </cell>
          <cell r="C20">
            <v>40919</v>
          </cell>
          <cell r="D20">
            <v>84593</v>
          </cell>
          <cell r="E20">
            <v>3797</v>
          </cell>
          <cell r="F20">
            <v>4643</v>
          </cell>
          <cell r="G20">
            <v>8440</v>
          </cell>
          <cell r="H20">
            <v>59</v>
          </cell>
          <cell r="I20">
            <v>123</v>
          </cell>
          <cell r="J20">
            <v>182</v>
          </cell>
          <cell r="N20">
            <v>16086</v>
          </cell>
          <cell r="O20">
            <v>15603</v>
          </cell>
          <cell r="P20">
            <v>31689</v>
          </cell>
          <cell r="Q20">
            <v>1104</v>
          </cell>
          <cell r="R20">
            <v>1197</v>
          </cell>
          <cell r="S20">
            <v>2301</v>
          </cell>
          <cell r="T20">
            <v>19</v>
          </cell>
          <cell r="U20">
            <v>19</v>
          </cell>
          <cell r="V20">
            <v>38</v>
          </cell>
        </row>
        <row r="21">
          <cell r="A21">
            <v>34151</v>
          </cell>
          <cell r="B21">
            <v>32934</v>
          </cell>
          <cell r="C21">
            <v>19666</v>
          </cell>
          <cell r="D21">
            <v>52600</v>
          </cell>
          <cell r="E21">
            <v>3033</v>
          </cell>
          <cell r="F21">
            <v>1655</v>
          </cell>
          <cell r="G21">
            <v>4688</v>
          </cell>
          <cell r="H21">
            <v>42</v>
          </cell>
          <cell r="I21">
            <v>28</v>
          </cell>
          <cell r="J21">
            <v>70</v>
          </cell>
          <cell r="N21">
            <v>20639</v>
          </cell>
          <cell r="O21">
            <v>11797</v>
          </cell>
          <cell r="P21">
            <v>32436</v>
          </cell>
          <cell r="Q21">
            <v>1563</v>
          </cell>
          <cell r="R21">
            <v>1062</v>
          </cell>
          <cell r="S21">
            <v>2625</v>
          </cell>
          <cell r="T21">
            <v>20</v>
          </cell>
          <cell r="U21">
            <v>21</v>
          </cell>
          <cell r="V21">
            <v>41</v>
          </cell>
        </row>
        <row r="22">
          <cell r="A22">
            <v>34182</v>
          </cell>
          <cell r="B22">
            <v>29365</v>
          </cell>
          <cell r="C22">
            <v>17133</v>
          </cell>
          <cell r="D22">
            <v>46498</v>
          </cell>
          <cell r="E22">
            <v>2556</v>
          </cell>
          <cell r="F22">
            <v>1204</v>
          </cell>
          <cell r="G22">
            <v>3760</v>
          </cell>
          <cell r="H22">
            <v>38</v>
          </cell>
          <cell r="I22">
            <v>28</v>
          </cell>
          <cell r="J22">
            <v>66</v>
          </cell>
          <cell r="N22">
            <v>21292</v>
          </cell>
          <cell r="O22">
            <v>13032</v>
          </cell>
          <cell r="P22">
            <v>34324</v>
          </cell>
          <cell r="Q22">
            <v>1733</v>
          </cell>
          <cell r="R22">
            <v>918</v>
          </cell>
          <cell r="S22">
            <v>2651</v>
          </cell>
          <cell r="T22">
            <v>42</v>
          </cell>
          <cell r="U22">
            <v>13</v>
          </cell>
          <cell r="V22">
            <v>55</v>
          </cell>
        </row>
        <row r="23">
          <cell r="A23">
            <v>34213</v>
          </cell>
          <cell r="B23">
            <v>42624</v>
          </cell>
          <cell r="C23">
            <v>43484</v>
          </cell>
          <cell r="D23">
            <v>86108</v>
          </cell>
          <cell r="E23">
            <v>4071</v>
          </cell>
          <cell r="F23">
            <v>5184</v>
          </cell>
          <cell r="G23">
            <v>9255</v>
          </cell>
          <cell r="H23">
            <v>43</v>
          </cell>
          <cell r="I23">
            <v>143</v>
          </cell>
          <cell r="J23">
            <v>186</v>
          </cell>
          <cell r="N23">
            <v>27792</v>
          </cell>
          <cell r="O23">
            <v>18474</v>
          </cell>
          <cell r="P23">
            <v>46266</v>
          </cell>
          <cell r="Q23">
            <v>2480</v>
          </cell>
          <cell r="R23">
            <v>1432</v>
          </cell>
          <cell r="S23">
            <v>3912</v>
          </cell>
          <cell r="T23">
            <v>30</v>
          </cell>
          <cell r="U23">
            <v>29</v>
          </cell>
          <cell r="V23">
            <v>59</v>
          </cell>
        </row>
        <row r="24">
          <cell r="A24">
            <v>34243</v>
          </cell>
          <cell r="B24">
            <v>45493</v>
          </cell>
          <cell r="C24">
            <v>58949</v>
          </cell>
          <cell r="D24">
            <v>104442</v>
          </cell>
          <cell r="E24">
            <v>4536</v>
          </cell>
          <cell r="F24">
            <v>7380</v>
          </cell>
          <cell r="G24">
            <v>11916</v>
          </cell>
          <cell r="H24">
            <v>41</v>
          </cell>
          <cell r="I24">
            <v>108</v>
          </cell>
          <cell r="J24">
            <v>149</v>
          </cell>
          <cell r="N24">
            <v>24997</v>
          </cell>
          <cell r="O24">
            <v>18423</v>
          </cell>
          <cell r="P24">
            <v>43420</v>
          </cell>
          <cell r="Q24">
            <v>2268</v>
          </cell>
          <cell r="R24">
            <v>2023</v>
          </cell>
          <cell r="S24">
            <v>4291</v>
          </cell>
          <cell r="T24">
            <v>33</v>
          </cell>
          <cell r="U24">
            <v>24</v>
          </cell>
          <cell r="V24">
            <v>57</v>
          </cell>
        </row>
        <row r="25">
          <cell r="A25">
            <v>34274</v>
          </cell>
          <cell r="B25">
            <v>47239</v>
          </cell>
          <cell r="C25">
            <v>57554</v>
          </cell>
          <cell r="D25">
            <v>104793</v>
          </cell>
          <cell r="E25">
            <v>5140</v>
          </cell>
          <cell r="F25">
            <v>7827</v>
          </cell>
          <cell r="G25">
            <v>12967</v>
          </cell>
          <cell r="H25">
            <v>53</v>
          </cell>
          <cell r="I25">
            <v>109</v>
          </cell>
          <cell r="J25">
            <v>162</v>
          </cell>
          <cell r="N25">
            <v>21518</v>
          </cell>
          <cell r="O25">
            <v>16048</v>
          </cell>
          <cell r="P25">
            <v>37566</v>
          </cell>
          <cell r="Q25">
            <v>1963</v>
          </cell>
          <cell r="R25">
            <v>2044</v>
          </cell>
          <cell r="S25">
            <v>4007</v>
          </cell>
          <cell r="T25">
            <v>58</v>
          </cell>
          <cell r="U25">
            <v>11</v>
          </cell>
          <cell r="V25">
            <v>69</v>
          </cell>
        </row>
        <row r="26">
          <cell r="A26">
            <v>34304</v>
          </cell>
          <cell r="B26">
            <v>45851</v>
          </cell>
          <cell r="C26">
            <v>47322</v>
          </cell>
          <cell r="D26">
            <v>93173</v>
          </cell>
          <cell r="E26">
            <v>4924</v>
          </cell>
          <cell r="F26">
            <v>7290</v>
          </cell>
          <cell r="G26">
            <v>12214</v>
          </cell>
          <cell r="H26">
            <v>46</v>
          </cell>
          <cell r="I26">
            <v>83</v>
          </cell>
          <cell r="J26">
            <v>129</v>
          </cell>
          <cell r="N26">
            <v>29233</v>
          </cell>
          <cell r="O26">
            <v>36139</v>
          </cell>
          <cell r="P26">
            <v>65372</v>
          </cell>
          <cell r="Q26">
            <v>2900</v>
          </cell>
          <cell r="R26">
            <v>3709</v>
          </cell>
          <cell r="S26">
            <v>6609</v>
          </cell>
          <cell r="T26">
            <v>38</v>
          </cell>
          <cell r="U26">
            <v>24</v>
          </cell>
          <cell r="V26">
            <v>62</v>
          </cell>
        </row>
        <row r="27">
          <cell r="A27" t="str">
            <v>Razem-93</v>
          </cell>
          <cell r="B27">
            <v>514205</v>
          </cell>
          <cell r="C27">
            <v>516981</v>
          </cell>
          <cell r="D27">
            <v>1031186</v>
          </cell>
          <cell r="E27">
            <v>43998</v>
          </cell>
          <cell r="F27">
            <v>57088</v>
          </cell>
          <cell r="G27">
            <v>101086</v>
          </cell>
          <cell r="H27">
            <v>1012</v>
          </cell>
          <cell r="I27">
            <v>2049</v>
          </cell>
          <cell r="J27">
            <v>4140</v>
          </cell>
          <cell r="N27">
            <v>207156</v>
          </cell>
          <cell r="O27">
            <v>177574</v>
          </cell>
          <cell r="P27">
            <v>369696</v>
          </cell>
          <cell r="Q27">
            <v>16769</v>
          </cell>
          <cell r="R27">
            <v>15982</v>
          </cell>
          <cell r="S27">
            <v>32751</v>
          </cell>
          <cell r="T27">
            <v>455</v>
          </cell>
          <cell r="U27">
            <v>569</v>
          </cell>
          <cell r="V27">
            <v>976</v>
          </cell>
        </row>
        <row r="28">
          <cell r="A28">
            <v>34335</v>
          </cell>
          <cell r="B28">
            <v>45629</v>
          </cell>
          <cell r="C28">
            <v>51986</v>
          </cell>
          <cell r="D28">
            <v>97615</v>
          </cell>
          <cell r="E28">
            <v>4908</v>
          </cell>
          <cell r="F28">
            <v>7208</v>
          </cell>
          <cell r="G28">
            <v>12116</v>
          </cell>
          <cell r="H28">
            <v>53</v>
          </cell>
          <cell r="I28">
            <v>87</v>
          </cell>
          <cell r="J28">
            <v>140</v>
          </cell>
          <cell r="N28">
            <v>23974</v>
          </cell>
          <cell r="O28">
            <v>18061</v>
          </cell>
          <cell r="P28">
            <v>42035</v>
          </cell>
          <cell r="Q28">
            <v>2273</v>
          </cell>
          <cell r="R28">
            <v>2294</v>
          </cell>
          <cell r="S28">
            <v>4567</v>
          </cell>
          <cell r="T28">
            <v>31</v>
          </cell>
          <cell r="U28">
            <v>10</v>
          </cell>
          <cell r="V28">
            <v>41</v>
          </cell>
        </row>
        <row r="29">
          <cell r="A29">
            <v>34366</v>
          </cell>
          <cell r="B29">
            <v>45367</v>
          </cell>
          <cell r="C29">
            <v>35074</v>
          </cell>
          <cell r="D29">
            <v>80441</v>
          </cell>
          <cell r="E29">
            <v>5049</v>
          </cell>
          <cell r="F29">
            <v>5460</v>
          </cell>
          <cell r="G29">
            <v>10509</v>
          </cell>
          <cell r="H29">
            <v>46</v>
          </cell>
          <cell r="I29">
            <v>65</v>
          </cell>
          <cell r="J29">
            <v>111</v>
          </cell>
          <cell r="N29">
            <v>43111</v>
          </cell>
          <cell r="O29">
            <v>49608</v>
          </cell>
          <cell r="P29">
            <v>92719</v>
          </cell>
          <cell r="Q29">
            <v>3537</v>
          </cell>
          <cell r="R29">
            <v>7689</v>
          </cell>
          <cell r="S29">
            <v>11226</v>
          </cell>
          <cell r="T29">
            <v>40</v>
          </cell>
          <cell r="U29">
            <v>80</v>
          </cell>
          <cell r="V29">
            <v>80</v>
          </cell>
        </row>
        <row r="30">
          <cell r="A30">
            <v>34394</v>
          </cell>
          <cell r="B30">
            <v>47146</v>
          </cell>
          <cell r="C30">
            <v>54802</v>
          </cell>
          <cell r="D30">
            <v>101948</v>
          </cell>
          <cell r="E30">
            <v>7324</v>
          </cell>
          <cell r="F30">
            <v>11634</v>
          </cell>
          <cell r="G30">
            <v>18958</v>
          </cell>
          <cell r="H30">
            <v>59</v>
          </cell>
          <cell r="I30">
            <v>252</v>
          </cell>
          <cell r="J30">
            <v>311</v>
          </cell>
          <cell r="N30">
            <v>13398</v>
          </cell>
          <cell r="O30">
            <v>10718</v>
          </cell>
          <cell r="P30">
            <v>24116</v>
          </cell>
          <cell r="Q30">
            <v>1650</v>
          </cell>
          <cell r="R30">
            <v>1763</v>
          </cell>
          <cell r="S30">
            <v>3413</v>
          </cell>
          <cell r="T30">
            <v>27</v>
          </cell>
          <cell r="U30">
            <v>21</v>
          </cell>
          <cell r="V30">
            <v>48</v>
          </cell>
        </row>
        <row r="31">
          <cell r="A31">
            <v>34425</v>
          </cell>
          <cell r="B31">
            <v>37124</v>
          </cell>
          <cell r="C31">
            <v>45107</v>
          </cell>
          <cell r="D31">
            <v>82231</v>
          </cell>
          <cell r="E31">
            <v>9371</v>
          </cell>
          <cell r="F31">
            <v>12370</v>
          </cell>
          <cell r="G31">
            <v>21741</v>
          </cell>
          <cell r="H31">
            <v>80</v>
          </cell>
          <cell r="I31">
            <v>100</v>
          </cell>
          <cell r="J31">
            <v>180</v>
          </cell>
          <cell r="N31">
            <v>23197</v>
          </cell>
          <cell r="O31">
            <v>27112</v>
          </cell>
          <cell r="P31">
            <v>50309</v>
          </cell>
          <cell r="Q31">
            <v>3968</v>
          </cell>
          <cell r="R31">
            <v>6168</v>
          </cell>
          <cell r="S31">
            <v>10136</v>
          </cell>
          <cell r="T31">
            <v>34</v>
          </cell>
          <cell r="U31">
            <v>52</v>
          </cell>
          <cell r="V31">
            <v>86</v>
          </cell>
        </row>
        <row r="32">
          <cell r="A32">
            <v>34455</v>
          </cell>
          <cell r="B32">
            <v>41119</v>
          </cell>
          <cell r="C32">
            <v>45754</v>
          </cell>
          <cell r="D32">
            <v>86873</v>
          </cell>
          <cell r="E32">
            <v>9659</v>
          </cell>
          <cell r="F32">
            <v>14038</v>
          </cell>
          <cell r="G32">
            <v>23697</v>
          </cell>
          <cell r="H32">
            <v>66</v>
          </cell>
          <cell r="I32">
            <v>95</v>
          </cell>
          <cell r="J32">
            <v>161</v>
          </cell>
          <cell r="N32">
            <v>20990</v>
          </cell>
          <cell r="O32">
            <v>22360</v>
          </cell>
          <cell r="P32">
            <v>43350</v>
          </cell>
          <cell r="Q32">
            <v>4233</v>
          </cell>
          <cell r="R32">
            <v>5115</v>
          </cell>
          <cell r="S32">
            <v>9348</v>
          </cell>
          <cell r="T32">
            <v>43</v>
          </cell>
          <cell r="U32">
            <v>44</v>
          </cell>
          <cell r="V32">
            <v>87</v>
          </cell>
        </row>
        <row r="33">
          <cell r="A33">
            <v>34486</v>
          </cell>
          <cell r="B33">
            <v>41709</v>
          </cell>
          <cell r="C33">
            <v>41774</v>
          </cell>
          <cell r="D33">
            <v>83483</v>
          </cell>
          <cell r="E33">
            <v>10709</v>
          </cell>
          <cell r="F33">
            <v>13877</v>
          </cell>
          <cell r="G33">
            <v>24586</v>
          </cell>
          <cell r="H33">
            <v>65</v>
          </cell>
          <cell r="I33">
            <v>99</v>
          </cell>
          <cell r="J33">
            <v>164</v>
          </cell>
          <cell r="N33">
            <v>23463</v>
          </cell>
          <cell r="O33">
            <v>23971</v>
          </cell>
          <cell r="P33">
            <v>47434</v>
          </cell>
          <cell r="Q33">
            <v>4809</v>
          </cell>
          <cell r="R33">
            <v>5921</v>
          </cell>
          <cell r="S33">
            <v>10730</v>
          </cell>
          <cell r="T33">
            <v>54</v>
          </cell>
          <cell r="U33">
            <v>43</v>
          </cell>
          <cell r="V33">
            <v>97</v>
          </cell>
        </row>
        <row r="34">
          <cell r="A34">
            <v>34516</v>
          </cell>
          <cell r="B34">
            <v>29493</v>
          </cell>
          <cell r="C34">
            <v>20268</v>
          </cell>
          <cell r="D34">
            <v>49761</v>
          </cell>
          <cell r="E34">
            <v>7669</v>
          </cell>
          <cell r="F34">
            <v>5803</v>
          </cell>
          <cell r="G34">
            <v>13472</v>
          </cell>
          <cell r="H34">
            <v>55</v>
          </cell>
          <cell r="I34">
            <v>37</v>
          </cell>
          <cell r="J34">
            <v>92</v>
          </cell>
          <cell r="N34">
            <v>28095</v>
          </cell>
          <cell r="O34">
            <v>18393</v>
          </cell>
          <cell r="P34">
            <v>46488</v>
          </cell>
          <cell r="Q34">
            <v>6188</v>
          </cell>
          <cell r="R34">
            <v>5187</v>
          </cell>
          <cell r="S34">
            <v>11375</v>
          </cell>
          <cell r="T34">
            <v>41</v>
          </cell>
          <cell r="U34">
            <v>27</v>
          </cell>
          <cell r="V34">
            <v>68</v>
          </cell>
        </row>
        <row r="35">
          <cell r="A35">
            <v>34547</v>
          </cell>
          <cell r="B35">
            <v>25611</v>
          </cell>
          <cell r="C35">
            <v>16660</v>
          </cell>
          <cell r="D35">
            <v>42271</v>
          </cell>
          <cell r="E35">
            <v>6741</v>
          </cell>
          <cell r="F35">
            <v>4412</v>
          </cell>
          <cell r="G35">
            <v>11153</v>
          </cell>
          <cell r="H35">
            <v>46</v>
          </cell>
          <cell r="I35">
            <v>27</v>
          </cell>
          <cell r="J35">
            <v>73</v>
          </cell>
          <cell r="N35">
            <v>25349</v>
          </cell>
          <cell r="O35">
            <v>13352</v>
          </cell>
          <cell r="P35">
            <v>38701</v>
          </cell>
          <cell r="Q35">
            <v>5590</v>
          </cell>
          <cell r="R35">
            <v>3148</v>
          </cell>
          <cell r="S35">
            <v>8738</v>
          </cell>
          <cell r="T35">
            <v>52</v>
          </cell>
          <cell r="U35">
            <v>27</v>
          </cell>
          <cell r="V35">
            <v>79</v>
          </cell>
        </row>
        <row r="36">
          <cell r="A36">
            <v>34578</v>
          </cell>
          <cell r="B36">
            <v>39839</v>
          </cell>
          <cell r="C36">
            <v>41608</v>
          </cell>
          <cell r="D36">
            <v>81447</v>
          </cell>
          <cell r="E36">
            <v>12003</v>
          </cell>
          <cell r="F36">
            <v>14363</v>
          </cell>
          <cell r="G36">
            <v>26366</v>
          </cell>
          <cell r="H36">
            <v>85</v>
          </cell>
          <cell r="I36">
            <v>129</v>
          </cell>
          <cell r="J36">
            <v>214</v>
          </cell>
          <cell r="N36">
            <v>31386</v>
          </cell>
          <cell r="O36">
            <v>19197</v>
          </cell>
          <cell r="P36">
            <v>50583</v>
          </cell>
          <cell r="Q36">
            <v>7463</v>
          </cell>
          <cell r="R36">
            <v>5498</v>
          </cell>
          <cell r="S36">
            <v>12961</v>
          </cell>
          <cell r="T36">
            <v>66</v>
          </cell>
          <cell r="U36">
            <v>50</v>
          </cell>
          <cell r="V36">
            <v>116</v>
          </cell>
        </row>
        <row r="37">
          <cell r="A37">
            <v>34608</v>
          </cell>
          <cell r="B37">
            <v>41847</v>
          </cell>
          <cell r="C37">
            <v>53150</v>
          </cell>
          <cell r="D37">
            <v>94997</v>
          </cell>
          <cell r="E37">
            <v>13059</v>
          </cell>
          <cell r="F37">
            <v>22329</v>
          </cell>
          <cell r="G37">
            <v>35388</v>
          </cell>
          <cell r="H37">
            <v>84</v>
          </cell>
          <cell r="I37">
            <v>163</v>
          </cell>
          <cell r="J37">
            <v>247</v>
          </cell>
        </row>
        <row r="38">
          <cell r="A38">
            <v>34639</v>
          </cell>
          <cell r="B38">
            <v>43850</v>
          </cell>
          <cell r="C38">
            <v>54209</v>
          </cell>
          <cell r="D38">
            <v>98059</v>
          </cell>
          <cell r="E38">
            <v>13899</v>
          </cell>
          <cell r="F38">
            <v>23946</v>
          </cell>
          <cell r="G38">
            <v>37845</v>
          </cell>
          <cell r="H38">
            <v>88</v>
          </cell>
          <cell r="I38">
            <v>159</v>
          </cell>
          <cell r="J38">
            <v>247</v>
          </cell>
        </row>
        <row r="39">
          <cell r="A39">
            <v>34669</v>
          </cell>
        </row>
        <row r="40">
          <cell r="A40" t="str">
            <v>Razem-94</v>
          </cell>
          <cell r="B40">
            <v>438734</v>
          </cell>
          <cell r="C40">
            <v>460392</v>
          </cell>
          <cell r="D40">
            <v>899126</v>
          </cell>
          <cell r="E40">
            <v>100391</v>
          </cell>
          <cell r="F40">
            <v>135440</v>
          </cell>
          <cell r="G40">
            <v>235831</v>
          </cell>
          <cell r="H40">
            <v>727</v>
          </cell>
          <cell r="I40">
            <v>1213</v>
          </cell>
          <cell r="J40">
            <v>1940</v>
          </cell>
          <cell r="N40">
            <v>232963</v>
          </cell>
          <cell r="O40">
            <v>202772</v>
          </cell>
          <cell r="P40">
            <v>435735</v>
          </cell>
          <cell r="Q40">
            <v>39711</v>
          </cell>
          <cell r="R40">
            <v>42783</v>
          </cell>
          <cell r="S40">
            <v>82494</v>
          </cell>
          <cell r="T40">
            <v>388</v>
          </cell>
          <cell r="U40">
            <v>354</v>
          </cell>
          <cell r="V40">
            <v>702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74"/>
  <sheetViews>
    <sheetView view="pageBreakPreview" topLeftCell="A45" zoomScaleNormal="84" zoomScaleSheetLayoutView="100" workbookViewId="0">
      <selection activeCell="A57" sqref="A57"/>
    </sheetView>
  </sheetViews>
  <sheetFormatPr defaultColWidth="9.109375" defaultRowHeight="13.2"/>
  <cols>
    <col min="1" max="1" width="56" style="64" customWidth="1"/>
    <col min="2" max="2" width="18.5546875" style="89" customWidth="1"/>
    <col min="3" max="3" width="18.44140625" style="89" customWidth="1"/>
    <col min="4" max="4" width="20.33203125" style="64" customWidth="1"/>
    <col min="5" max="5" width="19.44140625" style="64" customWidth="1"/>
    <col min="6" max="6" width="19.5546875" style="64" customWidth="1"/>
    <col min="7" max="7" width="18.33203125" style="64" customWidth="1"/>
    <col min="8" max="8" width="18.6640625" style="64" customWidth="1"/>
    <col min="9" max="9" width="18.33203125" style="64" customWidth="1"/>
    <col min="10" max="10" width="18.88671875" style="64" customWidth="1"/>
    <col min="11" max="11" width="18.33203125" style="64" customWidth="1"/>
    <col min="12" max="12" width="19" style="64" customWidth="1"/>
    <col min="13" max="13" width="18.33203125" style="64" customWidth="1"/>
    <col min="14" max="14" width="19.88671875" style="64" customWidth="1"/>
    <col min="15" max="15" width="18.33203125" style="64" customWidth="1"/>
    <col min="16" max="16" width="18.88671875" style="64" customWidth="1"/>
    <col min="17" max="17" width="18.33203125" style="64" customWidth="1"/>
    <col min="18" max="18" width="19" style="64" customWidth="1"/>
    <col min="19" max="19" width="21" style="64" customWidth="1"/>
    <col min="20" max="20" width="21.88671875" style="64" customWidth="1"/>
    <col min="21" max="21" width="22" style="64" customWidth="1"/>
    <col min="22" max="23" width="20.88671875" style="64" customWidth="1"/>
    <col min="24" max="24" width="20.33203125" style="64" customWidth="1"/>
    <col min="25" max="25" width="18.33203125" style="64" customWidth="1"/>
    <col min="26" max="26" width="23.6640625" style="64" customWidth="1"/>
    <col min="27" max="27" width="24.33203125" style="64" customWidth="1"/>
    <col min="28" max="16384" width="9.109375" style="64"/>
  </cols>
  <sheetData>
    <row r="1" spans="1:27" ht="35.25" customHeight="1" thickBot="1">
      <c r="A1" s="94" t="s">
        <v>175</v>
      </c>
      <c r="B1" s="94"/>
      <c r="C1" s="94"/>
    </row>
    <row r="2" spans="1:27" s="66" customFormat="1" ht="63.6" thickBot="1">
      <c r="A2" s="65" t="s">
        <v>75</v>
      </c>
      <c r="B2" s="67" t="s">
        <v>169</v>
      </c>
      <c r="C2" s="68" t="s">
        <v>168</v>
      </c>
      <c r="D2" s="67" t="s">
        <v>167</v>
      </c>
      <c r="E2" s="68" t="s">
        <v>166</v>
      </c>
      <c r="F2" s="67" t="s">
        <v>165</v>
      </c>
      <c r="G2" s="68" t="s">
        <v>164</v>
      </c>
      <c r="H2" s="67" t="s">
        <v>163</v>
      </c>
      <c r="I2" s="68" t="s">
        <v>162</v>
      </c>
      <c r="J2" s="67" t="s">
        <v>161</v>
      </c>
      <c r="K2" s="68" t="s">
        <v>160</v>
      </c>
      <c r="L2" s="67" t="s">
        <v>159</v>
      </c>
      <c r="M2" s="68" t="s">
        <v>158</v>
      </c>
      <c r="N2" s="67" t="s">
        <v>157</v>
      </c>
      <c r="O2" s="68" t="s">
        <v>156</v>
      </c>
      <c r="P2" s="67" t="s">
        <v>155</v>
      </c>
      <c r="Q2" s="68" t="s">
        <v>154</v>
      </c>
      <c r="R2" s="67" t="s">
        <v>153</v>
      </c>
      <c r="S2" s="68" t="s">
        <v>152</v>
      </c>
      <c r="T2" s="67" t="s">
        <v>151</v>
      </c>
      <c r="U2" s="68" t="s">
        <v>150</v>
      </c>
      <c r="V2" s="67" t="s">
        <v>149</v>
      </c>
      <c r="W2" s="68" t="s">
        <v>148</v>
      </c>
      <c r="X2" s="67" t="s">
        <v>147</v>
      </c>
      <c r="Y2" s="68" t="s">
        <v>146</v>
      </c>
      <c r="Z2" s="67" t="s">
        <v>144</v>
      </c>
      <c r="AA2" s="68" t="s">
        <v>145</v>
      </c>
    </row>
    <row r="3" spans="1:27" s="70" customFormat="1" ht="40.5" customHeight="1" thickBot="1">
      <c r="A3" s="69" t="s">
        <v>76</v>
      </c>
      <c r="B3" s="71">
        <v>4228</v>
      </c>
      <c r="C3" s="72">
        <v>110430</v>
      </c>
      <c r="D3" s="71">
        <v>4703</v>
      </c>
      <c r="E3" s="72">
        <v>121740</v>
      </c>
      <c r="F3" s="71">
        <v>2346</v>
      </c>
      <c r="G3" s="72">
        <v>62385</v>
      </c>
      <c r="H3" s="71">
        <v>780</v>
      </c>
      <c r="I3" s="72">
        <v>21705</v>
      </c>
      <c r="J3" s="71">
        <v>1930</v>
      </c>
      <c r="K3" s="72">
        <v>52275</v>
      </c>
      <c r="L3" s="71">
        <v>3157</v>
      </c>
      <c r="M3" s="72">
        <v>83250</v>
      </c>
      <c r="N3" s="71">
        <v>4555</v>
      </c>
      <c r="O3" s="72">
        <v>119955</v>
      </c>
      <c r="P3" s="71">
        <v>4269</v>
      </c>
      <c r="Q3" s="72">
        <v>111645</v>
      </c>
      <c r="R3" s="71">
        <v>4098</v>
      </c>
      <c r="S3" s="72">
        <v>105090</v>
      </c>
      <c r="T3" s="71">
        <v>3386</v>
      </c>
      <c r="U3" s="72">
        <v>88575</v>
      </c>
      <c r="V3" s="71">
        <v>2908</v>
      </c>
      <c r="W3" s="72">
        <v>77670</v>
      </c>
      <c r="X3" s="71">
        <v>3763</v>
      </c>
      <c r="Y3" s="72">
        <v>100245</v>
      </c>
      <c r="Z3" s="71">
        <v>40123</v>
      </c>
      <c r="AA3" s="72">
        <v>1054965</v>
      </c>
    </row>
    <row r="4" spans="1:27" ht="25.2">
      <c r="A4" s="73" t="s">
        <v>77</v>
      </c>
      <c r="B4" s="74">
        <v>3134</v>
      </c>
      <c r="C4" s="75">
        <v>94020</v>
      </c>
      <c r="D4" s="74">
        <v>3413</v>
      </c>
      <c r="E4" s="75">
        <v>102390</v>
      </c>
      <c r="F4" s="74">
        <v>1813</v>
      </c>
      <c r="G4" s="75">
        <v>54390</v>
      </c>
      <c r="H4" s="74">
        <v>667</v>
      </c>
      <c r="I4" s="75">
        <v>20010</v>
      </c>
      <c r="J4" s="74">
        <v>1555</v>
      </c>
      <c r="K4" s="75">
        <v>46650</v>
      </c>
      <c r="L4" s="74">
        <v>2393</v>
      </c>
      <c r="M4" s="75">
        <v>71790</v>
      </c>
      <c r="N4" s="74">
        <v>3442</v>
      </c>
      <c r="O4" s="75">
        <v>103260</v>
      </c>
      <c r="P4" s="74">
        <v>3174</v>
      </c>
      <c r="Q4" s="75">
        <v>95220</v>
      </c>
      <c r="R4" s="74">
        <v>2908</v>
      </c>
      <c r="S4" s="75">
        <v>87240</v>
      </c>
      <c r="T4" s="74">
        <v>2519</v>
      </c>
      <c r="U4" s="75">
        <v>75570</v>
      </c>
      <c r="V4" s="74">
        <v>2270</v>
      </c>
      <c r="W4" s="75">
        <v>68100</v>
      </c>
      <c r="X4" s="74">
        <v>2920</v>
      </c>
      <c r="Y4" s="75">
        <v>87600</v>
      </c>
      <c r="Z4" s="74">
        <v>30208</v>
      </c>
      <c r="AA4" s="75">
        <v>906240</v>
      </c>
    </row>
    <row r="5" spans="1:27" ht="25.8" thickBot="1">
      <c r="A5" s="73" t="s">
        <v>78</v>
      </c>
      <c r="B5" s="74">
        <v>1094</v>
      </c>
      <c r="C5" s="75">
        <v>16410</v>
      </c>
      <c r="D5" s="74">
        <v>1290</v>
      </c>
      <c r="E5" s="75">
        <v>19350</v>
      </c>
      <c r="F5" s="74">
        <v>533</v>
      </c>
      <c r="G5" s="75">
        <v>7995</v>
      </c>
      <c r="H5" s="74">
        <v>113</v>
      </c>
      <c r="I5" s="75">
        <v>1695</v>
      </c>
      <c r="J5" s="74">
        <v>375</v>
      </c>
      <c r="K5" s="75">
        <v>5625</v>
      </c>
      <c r="L5" s="74">
        <v>764</v>
      </c>
      <c r="M5" s="75">
        <v>11460</v>
      </c>
      <c r="N5" s="74">
        <v>1113</v>
      </c>
      <c r="O5" s="75">
        <v>16695</v>
      </c>
      <c r="P5" s="74">
        <v>1095</v>
      </c>
      <c r="Q5" s="75">
        <v>16425</v>
      </c>
      <c r="R5" s="74">
        <v>1190</v>
      </c>
      <c r="S5" s="75">
        <v>17850</v>
      </c>
      <c r="T5" s="74">
        <v>867</v>
      </c>
      <c r="U5" s="75">
        <v>13005</v>
      </c>
      <c r="V5" s="74">
        <v>638</v>
      </c>
      <c r="W5" s="75">
        <v>9570</v>
      </c>
      <c r="X5" s="74">
        <v>843</v>
      </c>
      <c r="Y5" s="75">
        <v>12645</v>
      </c>
      <c r="Z5" s="74">
        <v>9915</v>
      </c>
      <c r="AA5" s="75">
        <v>148725</v>
      </c>
    </row>
    <row r="6" spans="1:27" s="70" customFormat="1" ht="13.8" thickBot="1">
      <c r="A6" s="76" t="s">
        <v>79</v>
      </c>
      <c r="B6" s="77">
        <v>66266</v>
      </c>
      <c r="C6" s="78">
        <v>4666905</v>
      </c>
      <c r="D6" s="77">
        <v>61812</v>
      </c>
      <c r="E6" s="78">
        <v>4381680</v>
      </c>
      <c r="F6" s="77">
        <v>39377</v>
      </c>
      <c r="G6" s="78">
        <v>2820540</v>
      </c>
      <c r="H6" s="77">
        <v>13148</v>
      </c>
      <c r="I6" s="78">
        <v>955650</v>
      </c>
      <c r="J6" s="77">
        <v>24358</v>
      </c>
      <c r="K6" s="78">
        <v>1755435</v>
      </c>
      <c r="L6" s="77">
        <v>30447</v>
      </c>
      <c r="M6" s="78">
        <v>2180145</v>
      </c>
      <c r="N6" s="77">
        <v>31771</v>
      </c>
      <c r="O6" s="78">
        <v>2263935</v>
      </c>
      <c r="P6" s="77">
        <v>35099</v>
      </c>
      <c r="Q6" s="78">
        <v>2515140</v>
      </c>
      <c r="R6" s="77">
        <v>40283</v>
      </c>
      <c r="S6" s="78">
        <v>2891130</v>
      </c>
      <c r="T6" s="77">
        <v>39695</v>
      </c>
      <c r="U6" s="78">
        <v>2827035</v>
      </c>
      <c r="V6" s="77">
        <v>35125</v>
      </c>
      <c r="W6" s="78">
        <v>2534175</v>
      </c>
      <c r="X6" s="77">
        <v>29778</v>
      </c>
      <c r="Y6" s="78">
        <v>2155785</v>
      </c>
      <c r="Z6" s="77">
        <v>447159</v>
      </c>
      <c r="AA6" s="78">
        <v>31947555</v>
      </c>
    </row>
    <row r="7" spans="1:27" ht="25.2">
      <c r="A7" s="73" t="s">
        <v>80</v>
      </c>
      <c r="B7" s="74">
        <v>19818</v>
      </c>
      <c r="C7" s="75">
        <v>1189080</v>
      </c>
      <c r="D7" s="74">
        <v>18384</v>
      </c>
      <c r="E7" s="75">
        <v>1103040</v>
      </c>
      <c r="F7" s="74">
        <v>11177</v>
      </c>
      <c r="G7" s="75">
        <v>670620</v>
      </c>
      <c r="H7" s="74">
        <v>3346</v>
      </c>
      <c r="I7" s="75">
        <v>200760</v>
      </c>
      <c r="J7" s="74">
        <v>6643</v>
      </c>
      <c r="K7" s="75">
        <v>398580</v>
      </c>
      <c r="L7" s="74">
        <v>8196</v>
      </c>
      <c r="M7" s="75">
        <v>491760</v>
      </c>
      <c r="N7" s="74">
        <v>7956</v>
      </c>
      <c r="O7" s="75">
        <v>477360</v>
      </c>
      <c r="P7" s="74">
        <v>8999</v>
      </c>
      <c r="Q7" s="75">
        <v>539940</v>
      </c>
      <c r="R7" s="74">
        <v>10723</v>
      </c>
      <c r="S7" s="75">
        <v>643380</v>
      </c>
      <c r="T7" s="74">
        <v>9941</v>
      </c>
      <c r="U7" s="75">
        <v>596460</v>
      </c>
      <c r="V7" s="74">
        <v>9221</v>
      </c>
      <c r="W7" s="75">
        <v>553260</v>
      </c>
      <c r="X7" s="74">
        <v>7561</v>
      </c>
      <c r="Y7" s="75">
        <v>453660</v>
      </c>
      <c r="Z7" s="74">
        <v>121965</v>
      </c>
      <c r="AA7" s="75">
        <v>7317900</v>
      </c>
    </row>
    <row r="8" spans="1:27" ht="25.2">
      <c r="A8" s="73" t="s">
        <v>81</v>
      </c>
      <c r="B8" s="74">
        <v>2721</v>
      </c>
      <c r="C8" s="75">
        <v>81630</v>
      </c>
      <c r="D8" s="74">
        <v>2362</v>
      </c>
      <c r="E8" s="75">
        <v>70860</v>
      </c>
      <c r="F8" s="74">
        <v>1470</v>
      </c>
      <c r="G8" s="75">
        <v>44100</v>
      </c>
      <c r="H8" s="74">
        <v>542</v>
      </c>
      <c r="I8" s="75">
        <v>16260</v>
      </c>
      <c r="J8" s="74">
        <v>965</v>
      </c>
      <c r="K8" s="75">
        <v>28950</v>
      </c>
      <c r="L8" s="74">
        <v>1246</v>
      </c>
      <c r="M8" s="75">
        <v>37380</v>
      </c>
      <c r="N8" s="74">
        <v>1315</v>
      </c>
      <c r="O8" s="75">
        <v>39450</v>
      </c>
      <c r="P8" s="74">
        <v>1418</v>
      </c>
      <c r="Q8" s="75">
        <v>42540</v>
      </c>
      <c r="R8" s="74">
        <v>1542</v>
      </c>
      <c r="S8" s="75">
        <v>46260</v>
      </c>
      <c r="T8" s="74">
        <v>1487</v>
      </c>
      <c r="U8" s="75">
        <v>44610</v>
      </c>
      <c r="V8" s="74">
        <v>1328</v>
      </c>
      <c r="W8" s="75">
        <v>39840</v>
      </c>
      <c r="X8" s="74">
        <v>1107</v>
      </c>
      <c r="Y8" s="75">
        <v>33210</v>
      </c>
      <c r="Z8" s="74">
        <v>17503</v>
      </c>
      <c r="AA8" s="75">
        <v>525090</v>
      </c>
    </row>
    <row r="9" spans="1:27" ht="25.2">
      <c r="A9" s="73" t="s">
        <v>82</v>
      </c>
      <c r="B9" s="74">
        <v>31744</v>
      </c>
      <c r="C9" s="75">
        <v>2856960</v>
      </c>
      <c r="D9" s="74">
        <v>30218</v>
      </c>
      <c r="E9" s="75">
        <v>2719620</v>
      </c>
      <c r="F9" s="74">
        <v>20066</v>
      </c>
      <c r="G9" s="75">
        <v>1805940</v>
      </c>
      <c r="H9" s="74">
        <v>7154</v>
      </c>
      <c r="I9" s="75">
        <v>643860</v>
      </c>
      <c r="J9" s="74">
        <v>12759</v>
      </c>
      <c r="K9" s="75">
        <v>1148310</v>
      </c>
      <c r="L9" s="74">
        <v>15684</v>
      </c>
      <c r="M9" s="75">
        <v>1411560</v>
      </c>
      <c r="N9" s="74">
        <v>16325</v>
      </c>
      <c r="O9" s="75">
        <v>1469250</v>
      </c>
      <c r="P9" s="74">
        <v>18266</v>
      </c>
      <c r="Q9" s="75">
        <v>1643940</v>
      </c>
      <c r="R9" s="74">
        <v>20904</v>
      </c>
      <c r="S9" s="75">
        <v>1881360</v>
      </c>
      <c r="T9" s="74">
        <v>20310</v>
      </c>
      <c r="U9" s="75">
        <v>1827900</v>
      </c>
      <c r="V9" s="74">
        <v>18559</v>
      </c>
      <c r="W9" s="75">
        <v>1670310</v>
      </c>
      <c r="X9" s="74">
        <v>15977</v>
      </c>
      <c r="Y9" s="75">
        <v>1437930</v>
      </c>
      <c r="Z9" s="74">
        <v>227966</v>
      </c>
      <c r="AA9" s="75">
        <v>20516940</v>
      </c>
    </row>
    <row r="10" spans="1:27" ht="25.8" thickBot="1">
      <c r="A10" s="73" t="s">
        <v>83</v>
      </c>
      <c r="B10" s="74">
        <v>11983</v>
      </c>
      <c r="C10" s="75">
        <v>539235</v>
      </c>
      <c r="D10" s="74">
        <v>10848</v>
      </c>
      <c r="E10" s="75">
        <v>488160</v>
      </c>
      <c r="F10" s="74">
        <v>6664</v>
      </c>
      <c r="G10" s="75">
        <v>299880</v>
      </c>
      <c r="H10" s="74">
        <v>2106</v>
      </c>
      <c r="I10" s="75">
        <v>94770</v>
      </c>
      <c r="J10" s="74">
        <v>3991</v>
      </c>
      <c r="K10" s="75">
        <v>179595</v>
      </c>
      <c r="L10" s="74">
        <v>5321</v>
      </c>
      <c r="M10" s="75">
        <v>239445</v>
      </c>
      <c r="N10" s="74">
        <v>6175</v>
      </c>
      <c r="O10" s="75">
        <v>277875</v>
      </c>
      <c r="P10" s="74">
        <v>6416</v>
      </c>
      <c r="Q10" s="75">
        <v>288720</v>
      </c>
      <c r="R10" s="74">
        <v>7114</v>
      </c>
      <c r="S10" s="75">
        <v>320130</v>
      </c>
      <c r="T10" s="74">
        <v>7957</v>
      </c>
      <c r="U10" s="75">
        <v>358065</v>
      </c>
      <c r="V10" s="74">
        <v>6017</v>
      </c>
      <c r="W10" s="75">
        <v>270765</v>
      </c>
      <c r="X10" s="74">
        <v>5133</v>
      </c>
      <c r="Y10" s="75">
        <v>230985</v>
      </c>
      <c r="Z10" s="74">
        <v>79725</v>
      </c>
      <c r="AA10" s="75">
        <v>3587625</v>
      </c>
    </row>
    <row r="11" spans="1:27" s="70" customFormat="1" ht="13.8" thickBot="1">
      <c r="A11" s="76" t="s">
        <v>84</v>
      </c>
      <c r="B11" s="77">
        <v>1369</v>
      </c>
      <c r="C11" s="78">
        <v>190740</v>
      </c>
      <c r="D11" s="77">
        <v>1018</v>
      </c>
      <c r="E11" s="78">
        <v>138890</v>
      </c>
      <c r="F11" s="77">
        <v>712</v>
      </c>
      <c r="G11" s="78">
        <v>97665</v>
      </c>
      <c r="H11" s="77">
        <v>137</v>
      </c>
      <c r="I11" s="78">
        <v>18870</v>
      </c>
      <c r="J11" s="77">
        <v>346</v>
      </c>
      <c r="K11" s="78">
        <v>47600</v>
      </c>
      <c r="L11" s="77">
        <v>422</v>
      </c>
      <c r="M11" s="78">
        <v>57035</v>
      </c>
      <c r="N11" s="77">
        <v>619</v>
      </c>
      <c r="O11" s="78">
        <v>76840</v>
      </c>
      <c r="P11" s="77">
        <v>594</v>
      </c>
      <c r="Q11" s="78">
        <v>76585</v>
      </c>
      <c r="R11" s="77">
        <v>625</v>
      </c>
      <c r="S11" s="78">
        <v>82875</v>
      </c>
      <c r="T11" s="77">
        <v>787</v>
      </c>
      <c r="U11" s="78">
        <v>95540</v>
      </c>
      <c r="V11" s="77">
        <v>428</v>
      </c>
      <c r="W11" s="78">
        <v>56780</v>
      </c>
      <c r="X11" s="77">
        <v>469</v>
      </c>
      <c r="Y11" s="78">
        <v>66130</v>
      </c>
      <c r="Z11" s="77">
        <v>7526</v>
      </c>
      <c r="AA11" s="78">
        <v>1005550</v>
      </c>
    </row>
    <row r="12" spans="1:27" ht="25.2">
      <c r="A12" s="73" t="s">
        <v>85</v>
      </c>
      <c r="B12" s="74">
        <v>875</v>
      </c>
      <c r="C12" s="75">
        <v>148750</v>
      </c>
      <c r="D12" s="74">
        <v>616</v>
      </c>
      <c r="E12" s="75">
        <v>104720</v>
      </c>
      <c r="F12" s="74">
        <v>437</v>
      </c>
      <c r="G12" s="75">
        <v>74290</v>
      </c>
      <c r="H12" s="74">
        <v>85</v>
      </c>
      <c r="I12" s="75">
        <v>14450</v>
      </c>
      <c r="J12" s="74">
        <v>214</v>
      </c>
      <c r="K12" s="75">
        <v>36380</v>
      </c>
      <c r="L12" s="74">
        <v>249</v>
      </c>
      <c r="M12" s="75">
        <v>42330</v>
      </c>
      <c r="N12" s="74">
        <v>285</v>
      </c>
      <c r="O12" s="75">
        <v>48450</v>
      </c>
      <c r="P12" s="74">
        <v>307</v>
      </c>
      <c r="Q12" s="75">
        <v>52190</v>
      </c>
      <c r="R12" s="74">
        <v>350</v>
      </c>
      <c r="S12" s="75">
        <v>59500</v>
      </c>
      <c r="T12" s="74">
        <v>337</v>
      </c>
      <c r="U12" s="75">
        <v>57290</v>
      </c>
      <c r="V12" s="74">
        <v>240</v>
      </c>
      <c r="W12" s="75">
        <v>40800</v>
      </c>
      <c r="X12" s="74">
        <v>309</v>
      </c>
      <c r="Y12" s="75">
        <v>52530</v>
      </c>
      <c r="Z12" s="74">
        <v>4304</v>
      </c>
      <c r="AA12" s="75">
        <v>731680</v>
      </c>
    </row>
    <row r="13" spans="1:27" ht="25.8" thickBot="1">
      <c r="A13" s="73" t="s">
        <v>86</v>
      </c>
      <c r="B13" s="74">
        <v>494</v>
      </c>
      <c r="C13" s="75">
        <v>41990</v>
      </c>
      <c r="D13" s="74">
        <v>402</v>
      </c>
      <c r="E13" s="75">
        <v>34170</v>
      </c>
      <c r="F13" s="74">
        <v>275</v>
      </c>
      <c r="G13" s="75">
        <v>23375</v>
      </c>
      <c r="H13" s="74">
        <v>52</v>
      </c>
      <c r="I13" s="75">
        <v>4420</v>
      </c>
      <c r="J13" s="74">
        <v>132</v>
      </c>
      <c r="K13" s="75">
        <v>11220</v>
      </c>
      <c r="L13" s="74">
        <v>173</v>
      </c>
      <c r="M13" s="75">
        <v>14705</v>
      </c>
      <c r="N13" s="74">
        <v>334</v>
      </c>
      <c r="O13" s="75">
        <v>28390</v>
      </c>
      <c r="P13" s="74">
        <v>287</v>
      </c>
      <c r="Q13" s="75">
        <v>24395</v>
      </c>
      <c r="R13" s="74">
        <v>275</v>
      </c>
      <c r="S13" s="75">
        <v>23375</v>
      </c>
      <c r="T13" s="74">
        <v>450</v>
      </c>
      <c r="U13" s="75">
        <v>38250</v>
      </c>
      <c r="V13" s="74">
        <v>188</v>
      </c>
      <c r="W13" s="75">
        <v>15980</v>
      </c>
      <c r="X13" s="74">
        <v>160</v>
      </c>
      <c r="Y13" s="75">
        <v>13600</v>
      </c>
      <c r="Z13" s="74">
        <v>3222</v>
      </c>
      <c r="AA13" s="75">
        <v>273870</v>
      </c>
    </row>
    <row r="14" spans="1:27" s="70" customFormat="1" ht="13.8" thickBot="1">
      <c r="A14" s="76" t="s">
        <v>87</v>
      </c>
      <c r="B14" s="77">
        <v>2996</v>
      </c>
      <c r="C14" s="78">
        <v>596400</v>
      </c>
      <c r="D14" s="77">
        <v>2157</v>
      </c>
      <c r="E14" s="78">
        <v>433920</v>
      </c>
      <c r="F14" s="77">
        <v>1415</v>
      </c>
      <c r="G14" s="78">
        <v>262440</v>
      </c>
      <c r="H14" s="77">
        <v>365</v>
      </c>
      <c r="I14" s="78">
        <v>72240</v>
      </c>
      <c r="J14" s="77">
        <v>784</v>
      </c>
      <c r="K14" s="78">
        <v>151920</v>
      </c>
      <c r="L14" s="77">
        <v>880</v>
      </c>
      <c r="M14" s="78">
        <v>169800</v>
      </c>
      <c r="N14" s="77">
        <v>888</v>
      </c>
      <c r="O14" s="78">
        <v>166080</v>
      </c>
      <c r="P14" s="77">
        <v>1082</v>
      </c>
      <c r="Q14" s="78">
        <v>211920</v>
      </c>
      <c r="R14" s="77">
        <v>1282</v>
      </c>
      <c r="S14" s="78">
        <v>249720</v>
      </c>
      <c r="T14" s="77">
        <v>1069</v>
      </c>
      <c r="U14" s="78">
        <v>192240</v>
      </c>
      <c r="V14" s="77">
        <v>773</v>
      </c>
      <c r="W14" s="78">
        <v>151320</v>
      </c>
      <c r="X14" s="77">
        <v>1114</v>
      </c>
      <c r="Y14" s="78">
        <v>226200</v>
      </c>
      <c r="Z14" s="77">
        <v>14805</v>
      </c>
      <c r="AA14" s="78">
        <v>2884200</v>
      </c>
    </row>
    <row r="15" spans="1:27" ht="25.2">
      <c r="A15" s="73" t="s">
        <v>88</v>
      </c>
      <c r="B15" s="74">
        <v>1974</v>
      </c>
      <c r="C15" s="75">
        <v>473760</v>
      </c>
      <c r="D15" s="74">
        <v>1459</v>
      </c>
      <c r="E15" s="75">
        <v>350160</v>
      </c>
      <c r="F15" s="74">
        <v>772</v>
      </c>
      <c r="G15" s="75">
        <v>185280</v>
      </c>
      <c r="H15" s="74">
        <v>237</v>
      </c>
      <c r="I15" s="75">
        <v>56880</v>
      </c>
      <c r="J15" s="74">
        <v>482</v>
      </c>
      <c r="K15" s="75">
        <v>115680</v>
      </c>
      <c r="L15" s="74">
        <v>535</v>
      </c>
      <c r="M15" s="75">
        <v>128400</v>
      </c>
      <c r="N15" s="74">
        <v>496</v>
      </c>
      <c r="O15" s="75">
        <v>119040</v>
      </c>
      <c r="P15" s="74">
        <v>684</v>
      </c>
      <c r="Q15" s="75">
        <v>164160</v>
      </c>
      <c r="R15" s="74">
        <v>799</v>
      </c>
      <c r="S15" s="75">
        <v>191760</v>
      </c>
      <c r="T15" s="74">
        <v>533</v>
      </c>
      <c r="U15" s="75">
        <v>127920</v>
      </c>
      <c r="V15" s="74">
        <v>488</v>
      </c>
      <c r="W15" s="75">
        <v>117120</v>
      </c>
      <c r="X15" s="74">
        <v>771</v>
      </c>
      <c r="Y15" s="75">
        <v>185040</v>
      </c>
      <c r="Z15" s="74">
        <v>9230</v>
      </c>
      <c r="AA15" s="75">
        <v>2215200</v>
      </c>
    </row>
    <row r="16" spans="1:27" ht="25.8" thickBot="1">
      <c r="A16" s="73" t="s">
        <v>89</v>
      </c>
      <c r="B16" s="74">
        <v>1022</v>
      </c>
      <c r="C16" s="75">
        <v>122640</v>
      </c>
      <c r="D16" s="74">
        <v>698</v>
      </c>
      <c r="E16" s="75">
        <v>83760</v>
      </c>
      <c r="F16" s="74">
        <v>643</v>
      </c>
      <c r="G16" s="75">
        <v>77160</v>
      </c>
      <c r="H16" s="74">
        <v>128</v>
      </c>
      <c r="I16" s="75">
        <v>15360</v>
      </c>
      <c r="J16" s="74">
        <v>302</v>
      </c>
      <c r="K16" s="75">
        <v>36240</v>
      </c>
      <c r="L16" s="74">
        <v>345</v>
      </c>
      <c r="M16" s="75">
        <v>41400</v>
      </c>
      <c r="N16" s="74">
        <v>392</v>
      </c>
      <c r="O16" s="75">
        <v>47040</v>
      </c>
      <c r="P16" s="74">
        <v>398</v>
      </c>
      <c r="Q16" s="75">
        <v>47760</v>
      </c>
      <c r="R16" s="74">
        <v>483</v>
      </c>
      <c r="S16" s="75">
        <v>57960</v>
      </c>
      <c r="T16" s="74">
        <v>536</v>
      </c>
      <c r="U16" s="75">
        <v>64320</v>
      </c>
      <c r="V16" s="74">
        <v>285</v>
      </c>
      <c r="W16" s="75">
        <v>34200</v>
      </c>
      <c r="X16" s="74">
        <v>343</v>
      </c>
      <c r="Y16" s="75">
        <v>41160</v>
      </c>
      <c r="Z16" s="74">
        <v>5575</v>
      </c>
      <c r="AA16" s="75">
        <v>669000</v>
      </c>
    </row>
    <row r="17" spans="1:27" s="70" customFormat="1" ht="13.8" thickBot="1">
      <c r="A17" s="76" t="s">
        <v>90</v>
      </c>
      <c r="B17" s="77">
        <v>4719</v>
      </c>
      <c r="C17" s="78">
        <v>1019473</v>
      </c>
      <c r="D17" s="77">
        <v>12852</v>
      </c>
      <c r="E17" s="78">
        <v>2348984</v>
      </c>
      <c r="F17" s="77">
        <v>9478</v>
      </c>
      <c r="G17" s="78">
        <v>1603720</v>
      </c>
      <c r="H17" s="77">
        <v>162</v>
      </c>
      <c r="I17" s="78">
        <v>37710</v>
      </c>
      <c r="J17" s="77">
        <v>542</v>
      </c>
      <c r="K17" s="78">
        <v>120172</v>
      </c>
      <c r="L17" s="77"/>
      <c r="M17" s="78">
        <v>195017</v>
      </c>
      <c r="N17" s="77">
        <v>1170</v>
      </c>
      <c r="O17" s="78">
        <v>250685</v>
      </c>
      <c r="P17" s="77">
        <v>1387</v>
      </c>
      <c r="Q17" s="78">
        <v>309423</v>
      </c>
      <c r="R17" s="77">
        <v>2682</v>
      </c>
      <c r="S17" s="78">
        <v>543361</v>
      </c>
      <c r="T17" s="77">
        <v>4266</v>
      </c>
      <c r="U17" s="78">
        <v>771178</v>
      </c>
      <c r="V17" s="77">
        <v>826</v>
      </c>
      <c r="W17" s="78">
        <v>172163</v>
      </c>
      <c r="X17" s="77">
        <v>1276</v>
      </c>
      <c r="Y17" s="78">
        <v>281211</v>
      </c>
      <c r="Z17" s="77">
        <v>40286</v>
      </c>
      <c r="AA17" s="78">
        <v>7653097</v>
      </c>
    </row>
    <row r="18" spans="1:27" ht="25.2">
      <c r="A18" s="73" t="s">
        <v>91</v>
      </c>
      <c r="B18" s="74">
        <v>371</v>
      </c>
      <c r="C18" s="75">
        <v>71974</v>
      </c>
      <c r="D18" s="74">
        <v>370</v>
      </c>
      <c r="E18" s="75">
        <v>71780</v>
      </c>
      <c r="F18" s="74">
        <v>172</v>
      </c>
      <c r="G18" s="75">
        <v>33368</v>
      </c>
      <c r="H18" s="74">
        <v>16</v>
      </c>
      <c r="I18" s="75">
        <v>3104</v>
      </c>
      <c r="J18" s="74">
        <v>45</v>
      </c>
      <c r="K18" s="75">
        <v>8730</v>
      </c>
      <c r="L18" s="74">
        <v>76</v>
      </c>
      <c r="M18" s="75">
        <v>14744</v>
      </c>
      <c r="N18" s="74">
        <v>59</v>
      </c>
      <c r="O18" s="75">
        <v>11446</v>
      </c>
      <c r="P18" s="74">
        <v>79</v>
      </c>
      <c r="Q18" s="75">
        <v>15326</v>
      </c>
      <c r="R18" s="74">
        <v>135</v>
      </c>
      <c r="S18" s="75">
        <v>26190</v>
      </c>
      <c r="T18" s="74">
        <v>122</v>
      </c>
      <c r="U18" s="75">
        <v>23668</v>
      </c>
      <c r="V18" s="74">
        <v>62</v>
      </c>
      <c r="W18" s="75">
        <v>12028</v>
      </c>
      <c r="X18" s="74">
        <v>96</v>
      </c>
      <c r="Y18" s="75">
        <v>18624</v>
      </c>
      <c r="Z18" s="74">
        <v>1603</v>
      </c>
      <c r="AA18" s="75">
        <v>310982</v>
      </c>
    </row>
    <row r="19" spans="1:27" ht="25.2">
      <c r="A19" s="73" t="s">
        <v>92</v>
      </c>
      <c r="B19" s="74">
        <v>62</v>
      </c>
      <c r="C19" s="75">
        <v>6014</v>
      </c>
      <c r="D19" s="74">
        <v>327</v>
      </c>
      <c r="E19" s="75">
        <v>31719</v>
      </c>
      <c r="F19" s="74">
        <v>241</v>
      </c>
      <c r="G19" s="75">
        <v>23377</v>
      </c>
      <c r="H19" s="74">
        <v>3</v>
      </c>
      <c r="I19" s="75">
        <v>291</v>
      </c>
      <c r="J19" s="74">
        <v>16</v>
      </c>
      <c r="K19" s="75">
        <v>1552</v>
      </c>
      <c r="L19" s="74">
        <v>14</v>
      </c>
      <c r="M19" s="75">
        <v>1358</v>
      </c>
      <c r="N19" s="74">
        <v>12</v>
      </c>
      <c r="O19" s="75">
        <v>1164</v>
      </c>
      <c r="P19" s="74">
        <v>21</v>
      </c>
      <c r="Q19" s="75">
        <v>2037</v>
      </c>
      <c r="R19" s="74">
        <v>33</v>
      </c>
      <c r="S19" s="75">
        <v>3201</v>
      </c>
      <c r="T19" s="74">
        <v>65</v>
      </c>
      <c r="U19" s="75">
        <v>6305</v>
      </c>
      <c r="V19" s="74">
        <v>20</v>
      </c>
      <c r="W19" s="75">
        <v>1940</v>
      </c>
      <c r="X19" s="74">
        <v>16</v>
      </c>
      <c r="Y19" s="75">
        <v>1552</v>
      </c>
      <c r="Z19" s="74">
        <v>830</v>
      </c>
      <c r="AA19" s="75">
        <v>80510</v>
      </c>
    </row>
    <row r="20" spans="1:27" ht="25.2">
      <c r="A20" s="73" t="s">
        <v>93</v>
      </c>
      <c r="B20" s="74">
        <v>362</v>
      </c>
      <c r="C20" s="75">
        <v>108600</v>
      </c>
      <c r="D20" s="74">
        <v>397</v>
      </c>
      <c r="E20" s="75">
        <v>119100</v>
      </c>
      <c r="F20" s="74">
        <v>266</v>
      </c>
      <c r="G20" s="75">
        <v>79800</v>
      </c>
      <c r="H20" s="74">
        <v>16</v>
      </c>
      <c r="I20" s="75">
        <v>4800</v>
      </c>
      <c r="J20" s="74">
        <v>70</v>
      </c>
      <c r="K20" s="75">
        <v>21000</v>
      </c>
      <c r="L20" s="74">
        <v>94</v>
      </c>
      <c r="M20" s="75">
        <v>28200</v>
      </c>
      <c r="N20" s="74">
        <v>86</v>
      </c>
      <c r="O20" s="75">
        <v>25800</v>
      </c>
      <c r="P20" s="74">
        <v>121</v>
      </c>
      <c r="Q20" s="75">
        <v>36300</v>
      </c>
      <c r="R20" s="74">
        <v>161</v>
      </c>
      <c r="S20" s="75">
        <v>48300</v>
      </c>
      <c r="T20" s="74">
        <v>130</v>
      </c>
      <c r="U20" s="75">
        <v>39000</v>
      </c>
      <c r="V20" s="74">
        <v>75</v>
      </c>
      <c r="W20" s="75">
        <v>22500</v>
      </c>
      <c r="X20" s="74">
        <v>82</v>
      </c>
      <c r="Y20" s="75">
        <v>24600</v>
      </c>
      <c r="Z20" s="74">
        <v>1860</v>
      </c>
      <c r="AA20" s="75">
        <v>558000</v>
      </c>
    </row>
    <row r="21" spans="1:27" ht="25.2">
      <c r="A21" s="73" t="s">
        <v>94</v>
      </c>
      <c r="B21" s="74">
        <v>711</v>
      </c>
      <c r="C21" s="75">
        <v>106650</v>
      </c>
      <c r="D21" s="74">
        <v>5739</v>
      </c>
      <c r="E21" s="75">
        <v>860850</v>
      </c>
      <c r="F21" s="74">
        <v>5739</v>
      </c>
      <c r="G21" s="75">
        <v>860850</v>
      </c>
      <c r="H21" s="74">
        <v>17</v>
      </c>
      <c r="I21" s="75">
        <v>2550</v>
      </c>
      <c r="J21" s="74">
        <v>100</v>
      </c>
      <c r="K21" s="75">
        <v>15000</v>
      </c>
      <c r="L21" s="74">
        <v>242</v>
      </c>
      <c r="M21" s="75">
        <v>36300</v>
      </c>
      <c r="N21" s="74">
        <v>252</v>
      </c>
      <c r="O21" s="75">
        <v>37800</v>
      </c>
      <c r="P21" s="74">
        <v>199</v>
      </c>
      <c r="Q21" s="75">
        <v>29850</v>
      </c>
      <c r="R21" s="74">
        <v>652</v>
      </c>
      <c r="S21" s="75">
        <v>97800</v>
      </c>
      <c r="T21" s="74">
        <v>1565</v>
      </c>
      <c r="U21" s="75">
        <v>234750</v>
      </c>
      <c r="V21" s="74">
        <v>163</v>
      </c>
      <c r="W21" s="75">
        <v>24450</v>
      </c>
      <c r="X21" s="74">
        <v>151</v>
      </c>
      <c r="Y21" s="75">
        <v>22650</v>
      </c>
      <c r="Z21" s="74">
        <v>15530</v>
      </c>
      <c r="AA21" s="75">
        <v>2329500</v>
      </c>
    </row>
    <row r="22" spans="1:27" ht="25.2">
      <c r="A22" s="73" t="s">
        <v>95</v>
      </c>
      <c r="B22" s="74">
        <v>560</v>
      </c>
      <c r="C22" s="75">
        <v>128800</v>
      </c>
      <c r="D22" s="74">
        <v>799</v>
      </c>
      <c r="E22" s="75">
        <v>183770</v>
      </c>
      <c r="F22" s="74">
        <v>179</v>
      </c>
      <c r="G22" s="75">
        <v>41170</v>
      </c>
      <c r="H22" s="74">
        <v>34</v>
      </c>
      <c r="I22" s="75">
        <v>7820</v>
      </c>
      <c r="J22" s="74">
        <v>80</v>
      </c>
      <c r="K22" s="75">
        <v>18400</v>
      </c>
      <c r="L22" s="74">
        <v>103</v>
      </c>
      <c r="M22" s="75">
        <v>23690</v>
      </c>
      <c r="N22" s="74">
        <v>160</v>
      </c>
      <c r="O22" s="75">
        <v>36800</v>
      </c>
      <c r="P22" s="74">
        <v>202</v>
      </c>
      <c r="Q22" s="75">
        <v>46460</v>
      </c>
      <c r="R22" s="74">
        <v>261</v>
      </c>
      <c r="S22" s="75">
        <v>60030</v>
      </c>
      <c r="T22" s="74">
        <v>165</v>
      </c>
      <c r="U22" s="75">
        <v>37950</v>
      </c>
      <c r="V22" s="74">
        <v>122</v>
      </c>
      <c r="W22" s="75">
        <v>28060</v>
      </c>
      <c r="X22" s="74">
        <v>281</v>
      </c>
      <c r="Y22" s="75">
        <v>64630</v>
      </c>
      <c r="Z22" s="74">
        <v>2946</v>
      </c>
      <c r="AA22" s="75">
        <v>677580</v>
      </c>
    </row>
    <row r="23" spans="1:27" ht="25.2">
      <c r="A23" s="73" t="s">
        <v>96</v>
      </c>
      <c r="B23" s="74">
        <v>73</v>
      </c>
      <c r="C23" s="75">
        <v>8395</v>
      </c>
      <c r="D23" s="74">
        <v>147</v>
      </c>
      <c r="E23" s="75">
        <v>16905</v>
      </c>
      <c r="F23" s="74">
        <v>69</v>
      </c>
      <c r="G23" s="75">
        <v>7935</v>
      </c>
      <c r="H23" s="74">
        <v>4</v>
      </c>
      <c r="I23" s="75">
        <v>460</v>
      </c>
      <c r="J23" s="74">
        <v>16</v>
      </c>
      <c r="K23" s="75">
        <v>1840</v>
      </c>
      <c r="L23" s="74">
        <v>28</v>
      </c>
      <c r="M23" s="75">
        <v>3220</v>
      </c>
      <c r="N23" s="74">
        <v>18</v>
      </c>
      <c r="O23" s="75">
        <v>2070</v>
      </c>
      <c r="P23" s="74">
        <v>37</v>
      </c>
      <c r="Q23" s="75">
        <v>4255</v>
      </c>
      <c r="R23" s="74">
        <v>37</v>
      </c>
      <c r="S23" s="75">
        <v>4255</v>
      </c>
      <c r="T23" s="74">
        <v>67</v>
      </c>
      <c r="U23" s="75">
        <v>7705</v>
      </c>
      <c r="V23" s="74">
        <v>30</v>
      </c>
      <c r="W23" s="75">
        <v>3450</v>
      </c>
      <c r="X23" s="74">
        <v>39</v>
      </c>
      <c r="Y23" s="75">
        <v>4485</v>
      </c>
      <c r="Z23" s="74">
        <v>565</v>
      </c>
      <c r="AA23" s="75">
        <v>64975</v>
      </c>
    </row>
    <row r="24" spans="1:27" ht="25.2">
      <c r="A24" s="73" t="s">
        <v>97</v>
      </c>
      <c r="B24" s="74">
        <v>604</v>
      </c>
      <c r="C24" s="75">
        <v>223480</v>
      </c>
      <c r="D24" s="74">
        <v>683</v>
      </c>
      <c r="E24" s="75">
        <v>252710</v>
      </c>
      <c r="F24" s="74">
        <v>200</v>
      </c>
      <c r="G24" s="75">
        <v>74000</v>
      </c>
      <c r="H24" s="74">
        <v>29</v>
      </c>
      <c r="I24" s="75">
        <v>10730</v>
      </c>
      <c r="J24" s="74">
        <v>75</v>
      </c>
      <c r="K24" s="75">
        <v>27750</v>
      </c>
      <c r="L24" s="74">
        <v>104</v>
      </c>
      <c r="M24" s="75">
        <v>38480</v>
      </c>
      <c r="N24" s="74">
        <v>150</v>
      </c>
      <c r="O24" s="75">
        <v>55500</v>
      </c>
      <c r="P24" s="74">
        <v>219</v>
      </c>
      <c r="Q24" s="75">
        <v>81030</v>
      </c>
      <c r="R24" s="74">
        <v>238</v>
      </c>
      <c r="S24" s="75">
        <v>88060</v>
      </c>
      <c r="T24" s="74">
        <v>128</v>
      </c>
      <c r="U24" s="75">
        <v>47360</v>
      </c>
      <c r="V24" s="74">
        <v>77</v>
      </c>
      <c r="W24" s="75">
        <v>28490</v>
      </c>
      <c r="X24" s="74">
        <v>171</v>
      </c>
      <c r="Y24" s="75">
        <v>63270</v>
      </c>
      <c r="Z24" s="74">
        <v>2678</v>
      </c>
      <c r="AA24" s="75">
        <v>990860</v>
      </c>
    </row>
    <row r="25" spans="1:27" ht="25.8" thickBot="1">
      <c r="A25" s="73" t="s">
        <v>98</v>
      </c>
      <c r="B25" s="74">
        <v>1976</v>
      </c>
      <c r="C25" s="75">
        <v>365560</v>
      </c>
      <c r="D25" s="74">
        <v>4390</v>
      </c>
      <c r="E25" s="75">
        <v>812150</v>
      </c>
      <c r="F25" s="74">
        <v>2612</v>
      </c>
      <c r="G25" s="75">
        <v>483220</v>
      </c>
      <c r="H25" s="74">
        <v>43</v>
      </c>
      <c r="I25" s="75">
        <v>7955</v>
      </c>
      <c r="J25" s="74">
        <v>140</v>
      </c>
      <c r="K25" s="75">
        <v>25900</v>
      </c>
      <c r="L25" s="74">
        <v>265</v>
      </c>
      <c r="M25" s="75">
        <v>49025</v>
      </c>
      <c r="N25" s="74">
        <v>433</v>
      </c>
      <c r="O25" s="75">
        <v>80105</v>
      </c>
      <c r="P25" s="74">
        <v>509</v>
      </c>
      <c r="Q25" s="75">
        <v>94165</v>
      </c>
      <c r="R25" s="74">
        <v>1165</v>
      </c>
      <c r="S25" s="75">
        <v>215525</v>
      </c>
      <c r="T25" s="74">
        <v>2024</v>
      </c>
      <c r="U25" s="75">
        <v>374440</v>
      </c>
      <c r="V25" s="74">
        <v>277</v>
      </c>
      <c r="W25" s="75">
        <v>51245</v>
      </c>
      <c r="X25" s="74">
        <v>440</v>
      </c>
      <c r="Y25" s="75">
        <v>81400</v>
      </c>
      <c r="Z25" s="74">
        <v>14274</v>
      </c>
      <c r="AA25" s="75">
        <v>2640690</v>
      </c>
    </row>
    <row r="26" spans="1:27" s="70" customFormat="1" ht="13.8" thickBot="1">
      <c r="A26" s="76" t="s">
        <v>99</v>
      </c>
      <c r="B26" s="77">
        <v>1529</v>
      </c>
      <c r="C26" s="78">
        <v>531720</v>
      </c>
      <c r="D26" s="77">
        <v>1026</v>
      </c>
      <c r="E26" s="78">
        <v>360570</v>
      </c>
      <c r="F26" s="77">
        <v>479</v>
      </c>
      <c r="G26" s="78">
        <v>164220</v>
      </c>
      <c r="H26" s="77">
        <v>92</v>
      </c>
      <c r="I26" s="78">
        <v>32130</v>
      </c>
      <c r="J26" s="77">
        <v>255</v>
      </c>
      <c r="K26" s="78">
        <v>91980</v>
      </c>
      <c r="L26" s="77">
        <v>420</v>
      </c>
      <c r="M26" s="78">
        <v>146580</v>
      </c>
      <c r="N26" s="77">
        <v>538</v>
      </c>
      <c r="O26" s="78">
        <v>185430</v>
      </c>
      <c r="P26" s="77">
        <v>486</v>
      </c>
      <c r="Q26" s="78">
        <v>169470</v>
      </c>
      <c r="R26" s="77">
        <v>528</v>
      </c>
      <c r="S26" s="78">
        <v>170310</v>
      </c>
      <c r="T26" s="77">
        <v>555</v>
      </c>
      <c r="U26" s="78">
        <v>162960</v>
      </c>
      <c r="V26" s="77">
        <v>302</v>
      </c>
      <c r="W26" s="78">
        <v>106260</v>
      </c>
      <c r="X26" s="77">
        <v>651</v>
      </c>
      <c r="Y26" s="78">
        <v>226800</v>
      </c>
      <c r="Z26" s="77">
        <v>6861</v>
      </c>
      <c r="AA26" s="78">
        <v>2348430</v>
      </c>
    </row>
    <row r="27" spans="1:27" ht="25.2">
      <c r="A27" s="73" t="s">
        <v>100</v>
      </c>
      <c r="B27" s="74">
        <v>1003</v>
      </c>
      <c r="C27" s="75">
        <v>421260</v>
      </c>
      <c r="D27" s="74">
        <v>691</v>
      </c>
      <c r="E27" s="75">
        <v>290220</v>
      </c>
      <c r="F27" s="74">
        <v>303</v>
      </c>
      <c r="G27" s="75">
        <v>127260</v>
      </c>
      <c r="H27" s="74">
        <v>61</v>
      </c>
      <c r="I27" s="75">
        <v>25620</v>
      </c>
      <c r="J27" s="74">
        <v>183</v>
      </c>
      <c r="K27" s="75">
        <v>76860</v>
      </c>
      <c r="L27" s="74">
        <v>278</v>
      </c>
      <c r="M27" s="75">
        <v>116760</v>
      </c>
      <c r="N27" s="74">
        <v>345</v>
      </c>
      <c r="O27" s="75">
        <v>144900</v>
      </c>
      <c r="P27" s="74">
        <v>321</v>
      </c>
      <c r="Q27" s="75">
        <v>134820</v>
      </c>
      <c r="R27" s="74">
        <v>283</v>
      </c>
      <c r="S27" s="75">
        <v>118860</v>
      </c>
      <c r="T27" s="74">
        <v>221</v>
      </c>
      <c r="U27" s="75">
        <v>92820</v>
      </c>
      <c r="V27" s="74">
        <v>204</v>
      </c>
      <c r="W27" s="75">
        <v>85680</v>
      </c>
      <c r="X27" s="74">
        <v>429</v>
      </c>
      <c r="Y27" s="75">
        <v>180180</v>
      </c>
      <c r="Z27" s="74">
        <v>4322</v>
      </c>
      <c r="AA27" s="75">
        <v>1815240</v>
      </c>
    </row>
    <row r="28" spans="1:27" ht="25.8" thickBot="1">
      <c r="A28" s="73" t="s">
        <v>101</v>
      </c>
      <c r="B28" s="74">
        <v>526</v>
      </c>
      <c r="C28" s="75">
        <v>110460</v>
      </c>
      <c r="D28" s="74">
        <v>335</v>
      </c>
      <c r="E28" s="75">
        <v>70350</v>
      </c>
      <c r="F28" s="74">
        <v>176</v>
      </c>
      <c r="G28" s="75">
        <v>36960</v>
      </c>
      <c r="H28" s="74">
        <v>31</v>
      </c>
      <c r="I28" s="75">
        <v>6510</v>
      </c>
      <c r="J28" s="74">
        <v>72</v>
      </c>
      <c r="K28" s="75">
        <v>15120</v>
      </c>
      <c r="L28" s="74">
        <v>142</v>
      </c>
      <c r="M28" s="75">
        <v>29820</v>
      </c>
      <c r="N28" s="74">
        <v>193</v>
      </c>
      <c r="O28" s="75">
        <v>40530</v>
      </c>
      <c r="P28" s="74">
        <v>165</v>
      </c>
      <c r="Q28" s="75">
        <v>34650</v>
      </c>
      <c r="R28" s="74">
        <v>245</v>
      </c>
      <c r="S28" s="75">
        <v>51450</v>
      </c>
      <c r="T28" s="74">
        <v>334</v>
      </c>
      <c r="U28" s="75">
        <v>70140</v>
      </c>
      <c r="V28" s="74">
        <v>98</v>
      </c>
      <c r="W28" s="75">
        <v>20580</v>
      </c>
      <c r="X28" s="74">
        <v>222</v>
      </c>
      <c r="Y28" s="75">
        <v>46620</v>
      </c>
      <c r="Z28" s="74">
        <v>2539</v>
      </c>
      <c r="AA28" s="75">
        <v>533190</v>
      </c>
    </row>
    <row r="29" spans="1:27" s="70" customFormat="1" ht="13.8" thickBot="1">
      <c r="A29" s="76" t="s">
        <v>102</v>
      </c>
      <c r="B29" s="77">
        <v>852</v>
      </c>
      <c r="C29" s="78">
        <v>617600</v>
      </c>
      <c r="D29" s="77">
        <v>571</v>
      </c>
      <c r="E29" s="78">
        <v>401600</v>
      </c>
      <c r="F29" s="77">
        <v>182</v>
      </c>
      <c r="G29" s="78">
        <v>122800</v>
      </c>
      <c r="H29" s="77">
        <v>28</v>
      </c>
      <c r="I29" s="78">
        <v>19200</v>
      </c>
      <c r="J29" s="77">
        <v>78</v>
      </c>
      <c r="K29" s="78">
        <v>54800</v>
      </c>
      <c r="L29" s="77">
        <v>112</v>
      </c>
      <c r="M29" s="78">
        <v>78000</v>
      </c>
      <c r="N29" s="77">
        <v>189</v>
      </c>
      <c r="O29" s="78">
        <v>123600</v>
      </c>
      <c r="P29" s="77">
        <v>185</v>
      </c>
      <c r="Q29" s="78">
        <v>121200</v>
      </c>
      <c r="R29" s="77">
        <v>282</v>
      </c>
      <c r="S29" s="78">
        <v>172400</v>
      </c>
      <c r="T29" s="77">
        <v>306</v>
      </c>
      <c r="U29" s="78">
        <v>162400</v>
      </c>
      <c r="V29" s="77">
        <v>151</v>
      </c>
      <c r="W29" s="78">
        <v>104400</v>
      </c>
      <c r="X29" s="77">
        <v>474</v>
      </c>
      <c r="Y29" s="78">
        <v>322800</v>
      </c>
      <c r="Z29" s="77">
        <v>3410</v>
      </c>
      <c r="AA29" s="78">
        <v>2300800</v>
      </c>
    </row>
    <row r="30" spans="1:27" ht="25.2">
      <c r="A30" s="73" t="s">
        <v>103</v>
      </c>
      <c r="B30" s="74">
        <v>692</v>
      </c>
      <c r="C30" s="75">
        <v>553600</v>
      </c>
      <c r="D30" s="74">
        <v>433</v>
      </c>
      <c r="E30" s="75">
        <v>346400</v>
      </c>
      <c r="F30" s="74">
        <v>125</v>
      </c>
      <c r="G30" s="75">
        <v>100000</v>
      </c>
      <c r="H30" s="74">
        <v>20</v>
      </c>
      <c r="I30" s="75">
        <v>16000</v>
      </c>
      <c r="J30" s="74">
        <v>59</v>
      </c>
      <c r="K30" s="75">
        <v>47200</v>
      </c>
      <c r="L30" s="74">
        <v>83</v>
      </c>
      <c r="M30" s="75">
        <v>66400</v>
      </c>
      <c r="N30" s="74">
        <v>120</v>
      </c>
      <c r="O30" s="75">
        <v>96000</v>
      </c>
      <c r="P30" s="74">
        <v>118</v>
      </c>
      <c r="Q30" s="75">
        <v>94400</v>
      </c>
      <c r="R30" s="74">
        <v>149</v>
      </c>
      <c r="S30" s="75">
        <v>119200</v>
      </c>
      <c r="T30" s="74">
        <v>100</v>
      </c>
      <c r="U30" s="75">
        <v>80000</v>
      </c>
      <c r="V30" s="74">
        <v>110</v>
      </c>
      <c r="W30" s="75">
        <v>88000</v>
      </c>
      <c r="X30" s="74">
        <v>333</v>
      </c>
      <c r="Y30" s="75">
        <v>266400</v>
      </c>
      <c r="Z30" s="74">
        <v>2342</v>
      </c>
      <c r="AA30" s="75">
        <v>1873600</v>
      </c>
    </row>
    <row r="31" spans="1:27" ht="25.8" thickBot="1">
      <c r="A31" s="73" t="s">
        <v>104</v>
      </c>
      <c r="B31" s="74">
        <v>160</v>
      </c>
      <c r="C31" s="75">
        <v>64000</v>
      </c>
      <c r="D31" s="74">
        <v>138</v>
      </c>
      <c r="E31" s="75">
        <v>55200</v>
      </c>
      <c r="F31" s="74">
        <v>57</v>
      </c>
      <c r="G31" s="75">
        <v>22800</v>
      </c>
      <c r="H31" s="74">
        <v>8</v>
      </c>
      <c r="I31" s="75">
        <v>3200</v>
      </c>
      <c r="J31" s="74">
        <v>19</v>
      </c>
      <c r="K31" s="75">
        <v>7600</v>
      </c>
      <c r="L31" s="74">
        <v>29</v>
      </c>
      <c r="M31" s="75">
        <v>11600</v>
      </c>
      <c r="N31" s="74">
        <v>69</v>
      </c>
      <c r="O31" s="75">
        <v>27600</v>
      </c>
      <c r="P31" s="74">
        <v>67</v>
      </c>
      <c r="Q31" s="75">
        <v>26800</v>
      </c>
      <c r="R31" s="74">
        <v>133</v>
      </c>
      <c r="S31" s="75">
        <v>53200</v>
      </c>
      <c r="T31" s="74">
        <v>206</v>
      </c>
      <c r="U31" s="75">
        <v>82400</v>
      </c>
      <c r="V31" s="74">
        <v>41</v>
      </c>
      <c r="W31" s="75">
        <v>16400</v>
      </c>
      <c r="X31" s="74">
        <v>141</v>
      </c>
      <c r="Y31" s="75">
        <v>56400</v>
      </c>
      <c r="Z31" s="74">
        <v>1068</v>
      </c>
      <c r="AA31" s="75">
        <v>427200</v>
      </c>
    </row>
    <row r="32" spans="1:27" s="70" customFormat="1" ht="13.8" thickBot="1">
      <c r="A32" s="76" t="s">
        <v>105</v>
      </c>
      <c r="B32" s="77">
        <v>31</v>
      </c>
      <c r="C32" s="79">
        <v>5270</v>
      </c>
      <c r="D32" s="77">
        <v>25</v>
      </c>
      <c r="E32" s="79">
        <v>4250</v>
      </c>
      <c r="F32" s="77">
        <v>20</v>
      </c>
      <c r="G32" s="79">
        <v>3400</v>
      </c>
      <c r="H32" s="77">
        <v>8</v>
      </c>
      <c r="I32" s="79">
        <v>1360</v>
      </c>
      <c r="J32" s="77">
        <v>16</v>
      </c>
      <c r="K32" s="79">
        <v>2720</v>
      </c>
      <c r="L32" s="77">
        <v>10</v>
      </c>
      <c r="M32" s="79">
        <v>1700</v>
      </c>
      <c r="N32" s="77">
        <v>12</v>
      </c>
      <c r="O32" s="79">
        <v>2040</v>
      </c>
      <c r="P32" s="77">
        <v>13</v>
      </c>
      <c r="Q32" s="79">
        <v>2210</v>
      </c>
      <c r="R32" s="77">
        <v>19</v>
      </c>
      <c r="S32" s="79">
        <v>2975</v>
      </c>
      <c r="T32" s="77">
        <v>13</v>
      </c>
      <c r="U32" s="79">
        <v>2125</v>
      </c>
      <c r="V32" s="77">
        <v>10</v>
      </c>
      <c r="W32" s="79">
        <v>1700</v>
      </c>
      <c r="X32" s="77">
        <v>14</v>
      </c>
      <c r="Y32" s="79">
        <v>2380</v>
      </c>
      <c r="Z32" s="77">
        <v>191</v>
      </c>
      <c r="AA32" s="79">
        <v>32130</v>
      </c>
    </row>
    <row r="33" spans="1:27" ht="25.2">
      <c r="A33" s="73" t="s">
        <v>106</v>
      </c>
      <c r="B33" s="74">
        <v>31</v>
      </c>
      <c r="C33" s="75">
        <v>5270</v>
      </c>
      <c r="D33" s="74">
        <v>25</v>
      </c>
      <c r="E33" s="75">
        <v>4250</v>
      </c>
      <c r="F33" s="74">
        <v>20</v>
      </c>
      <c r="G33" s="75">
        <v>3400</v>
      </c>
      <c r="H33" s="74">
        <v>8</v>
      </c>
      <c r="I33" s="75">
        <v>1360</v>
      </c>
      <c r="J33" s="74">
        <v>16</v>
      </c>
      <c r="K33" s="75">
        <v>2720</v>
      </c>
      <c r="L33" s="74">
        <v>10</v>
      </c>
      <c r="M33" s="75">
        <v>1700</v>
      </c>
      <c r="N33" s="74">
        <v>12</v>
      </c>
      <c r="O33" s="75">
        <v>2040</v>
      </c>
      <c r="P33" s="74">
        <v>13</v>
      </c>
      <c r="Q33" s="75">
        <v>2210</v>
      </c>
      <c r="R33" s="74">
        <v>16</v>
      </c>
      <c r="S33" s="75">
        <v>2720</v>
      </c>
      <c r="T33" s="74">
        <v>12</v>
      </c>
      <c r="U33" s="75">
        <v>2040</v>
      </c>
      <c r="V33" s="74">
        <v>10</v>
      </c>
      <c r="W33" s="75">
        <v>1700</v>
      </c>
      <c r="X33" s="74">
        <v>14</v>
      </c>
      <c r="Y33" s="75">
        <v>2380</v>
      </c>
      <c r="Z33" s="74">
        <v>187</v>
      </c>
      <c r="AA33" s="75">
        <v>31790</v>
      </c>
    </row>
    <row r="34" spans="1:27" ht="25.8" thickBot="1">
      <c r="A34" s="73" t="s">
        <v>107</v>
      </c>
      <c r="B34" s="74">
        <v>0</v>
      </c>
      <c r="C34" s="75">
        <v>0</v>
      </c>
      <c r="D34" s="74">
        <v>0</v>
      </c>
      <c r="E34" s="75">
        <v>0</v>
      </c>
      <c r="F34" s="74">
        <v>0</v>
      </c>
      <c r="G34" s="75">
        <v>0</v>
      </c>
      <c r="H34" s="74">
        <v>0</v>
      </c>
      <c r="I34" s="75">
        <v>0</v>
      </c>
      <c r="J34" s="74">
        <v>0</v>
      </c>
      <c r="K34" s="75">
        <v>0</v>
      </c>
      <c r="L34" s="74">
        <v>0</v>
      </c>
      <c r="M34" s="75">
        <v>0</v>
      </c>
      <c r="N34" s="74">
        <v>0</v>
      </c>
      <c r="O34" s="75">
        <v>0</v>
      </c>
      <c r="P34" s="74">
        <v>0</v>
      </c>
      <c r="Q34" s="75">
        <v>0</v>
      </c>
      <c r="R34" s="74">
        <v>3</v>
      </c>
      <c r="S34" s="75">
        <v>255</v>
      </c>
      <c r="T34" s="74">
        <v>1</v>
      </c>
      <c r="U34" s="75">
        <v>85</v>
      </c>
      <c r="V34" s="74">
        <v>0</v>
      </c>
      <c r="W34" s="75">
        <v>0</v>
      </c>
      <c r="X34" s="74">
        <v>0</v>
      </c>
      <c r="Y34" s="75">
        <v>0</v>
      </c>
      <c r="Z34" s="74">
        <v>4</v>
      </c>
      <c r="AA34" s="75">
        <v>340</v>
      </c>
    </row>
    <row r="35" spans="1:27" s="70" customFormat="1" ht="13.8" thickBot="1">
      <c r="A35" s="76" t="s">
        <v>108</v>
      </c>
      <c r="B35" s="77">
        <v>0</v>
      </c>
      <c r="C35" s="79">
        <v>0</v>
      </c>
      <c r="D35" s="77">
        <v>0</v>
      </c>
      <c r="E35" s="79">
        <v>0</v>
      </c>
      <c r="F35" s="77">
        <v>0</v>
      </c>
      <c r="G35" s="79">
        <v>0</v>
      </c>
      <c r="H35" s="77">
        <v>0</v>
      </c>
      <c r="I35" s="79">
        <v>0</v>
      </c>
      <c r="J35" s="77">
        <v>0</v>
      </c>
      <c r="K35" s="79">
        <v>0</v>
      </c>
      <c r="L35" s="77">
        <v>2</v>
      </c>
      <c r="M35" s="79">
        <v>620</v>
      </c>
      <c r="N35" s="77">
        <v>0</v>
      </c>
      <c r="O35" s="79">
        <v>0</v>
      </c>
      <c r="P35" s="77">
        <v>1</v>
      </c>
      <c r="Q35" s="79">
        <v>310</v>
      </c>
      <c r="R35" s="77">
        <v>0</v>
      </c>
      <c r="S35" s="79">
        <v>0</v>
      </c>
      <c r="T35" s="77">
        <v>1</v>
      </c>
      <c r="U35" s="79">
        <v>310</v>
      </c>
      <c r="V35" s="77">
        <v>2</v>
      </c>
      <c r="W35" s="79">
        <v>465</v>
      </c>
      <c r="X35" s="77">
        <v>1</v>
      </c>
      <c r="Y35" s="79">
        <v>310</v>
      </c>
      <c r="Z35" s="77">
        <v>7</v>
      </c>
      <c r="AA35" s="79">
        <v>2015</v>
      </c>
    </row>
    <row r="36" spans="1:27" ht="25.2">
      <c r="A36" s="73" t="s">
        <v>109</v>
      </c>
      <c r="B36" s="74">
        <v>0</v>
      </c>
      <c r="C36" s="75">
        <v>0</v>
      </c>
      <c r="D36" s="74">
        <v>0</v>
      </c>
      <c r="E36" s="75">
        <v>0</v>
      </c>
      <c r="F36" s="74">
        <v>0</v>
      </c>
      <c r="G36" s="75">
        <v>0</v>
      </c>
      <c r="H36" s="74">
        <v>0</v>
      </c>
      <c r="I36" s="75">
        <v>0</v>
      </c>
      <c r="J36" s="74">
        <v>0</v>
      </c>
      <c r="K36" s="75">
        <v>0</v>
      </c>
      <c r="L36" s="74">
        <v>2</v>
      </c>
      <c r="M36" s="75">
        <v>620</v>
      </c>
      <c r="N36" s="74">
        <v>0</v>
      </c>
      <c r="O36" s="75">
        <v>0</v>
      </c>
      <c r="P36" s="74">
        <v>1</v>
      </c>
      <c r="Q36" s="75">
        <v>310</v>
      </c>
      <c r="R36" s="74">
        <v>0</v>
      </c>
      <c r="S36" s="75">
        <v>0</v>
      </c>
      <c r="T36" s="74">
        <v>1</v>
      </c>
      <c r="U36" s="75">
        <v>310</v>
      </c>
      <c r="V36" s="74">
        <v>1</v>
      </c>
      <c r="W36" s="75">
        <v>310</v>
      </c>
      <c r="X36" s="74">
        <v>1</v>
      </c>
      <c r="Y36" s="75">
        <v>310</v>
      </c>
      <c r="Z36" s="74">
        <v>6</v>
      </c>
      <c r="AA36" s="75">
        <v>1860</v>
      </c>
    </row>
    <row r="37" spans="1:27" ht="25.8" thickBot="1">
      <c r="A37" s="73" t="s">
        <v>110</v>
      </c>
      <c r="B37" s="74">
        <v>0</v>
      </c>
      <c r="C37" s="75">
        <v>0</v>
      </c>
      <c r="D37" s="74">
        <v>0</v>
      </c>
      <c r="E37" s="75">
        <v>0</v>
      </c>
      <c r="F37" s="74">
        <v>0</v>
      </c>
      <c r="G37" s="75">
        <v>0</v>
      </c>
      <c r="H37" s="74">
        <v>0</v>
      </c>
      <c r="I37" s="75">
        <v>0</v>
      </c>
      <c r="J37" s="74">
        <v>0</v>
      </c>
      <c r="K37" s="75">
        <v>0</v>
      </c>
      <c r="L37" s="74">
        <v>0</v>
      </c>
      <c r="M37" s="75">
        <v>0</v>
      </c>
      <c r="N37" s="74">
        <v>0</v>
      </c>
      <c r="O37" s="75">
        <v>0</v>
      </c>
      <c r="P37" s="74">
        <v>0</v>
      </c>
      <c r="Q37" s="75">
        <v>0</v>
      </c>
      <c r="R37" s="74">
        <v>0</v>
      </c>
      <c r="S37" s="75">
        <v>0</v>
      </c>
      <c r="T37" s="74">
        <v>0</v>
      </c>
      <c r="U37" s="75">
        <v>0</v>
      </c>
      <c r="V37" s="74">
        <v>1</v>
      </c>
      <c r="W37" s="75">
        <v>155</v>
      </c>
      <c r="X37" s="74">
        <v>0</v>
      </c>
      <c r="Y37" s="75">
        <v>0</v>
      </c>
      <c r="Z37" s="74">
        <v>1</v>
      </c>
      <c r="AA37" s="75">
        <v>155</v>
      </c>
    </row>
    <row r="38" spans="1:27" s="70" customFormat="1" ht="13.8" thickBot="1">
      <c r="A38" s="76" t="s">
        <v>111</v>
      </c>
      <c r="B38" s="77">
        <v>25</v>
      </c>
      <c r="C38" s="79">
        <v>10750</v>
      </c>
      <c r="D38" s="77">
        <v>20</v>
      </c>
      <c r="E38" s="79">
        <v>8600</v>
      </c>
      <c r="F38" s="77">
        <v>19</v>
      </c>
      <c r="G38" s="79">
        <v>8170</v>
      </c>
      <c r="H38" s="77">
        <v>16</v>
      </c>
      <c r="I38" s="79">
        <v>6880</v>
      </c>
      <c r="J38" s="77">
        <v>18</v>
      </c>
      <c r="K38" s="79">
        <v>7525</v>
      </c>
      <c r="L38" s="77">
        <v>13</v>
      </c>
      <c r="M38" s="79">
        <v>5590</v>
      </c>
      <c r="N38" s="77">
        <v>24</v>
      </c>
      <c r="O38" s="79">
        <v>9890</v>
      </c>
      <c r="P38" s="77">
        <v>19</v>
      </c>
      <c r="Q38" s="79">
        <v>7955</v>
      </c>
      <c r="R38" s="77">
        <v>14</v>
      </c>
      <c r="S38" s="79">
        <v>5805</v>
      </c>
      <c r="T38" s="77">
        <v>24</v>
      </c>
      <c r="U38" s="79">
        <v>10320</v>
      </c>
      <c r="V38" s="77">
        <v>17</v>
      </c>
      <c r="W38" s="79">
        <v>7310</v>
      </c>
      <c r="X38" s="77">
        <v>17</v>
      </c>
      <c r="Y38" s="79">
        <v>7095</v>
      </c>
      <c r="Z38" s="77">
        <v>226</v>
      </c>
      <c r="AA38" s="79">
        <v>95890</v>
      </c>
    </row>
    <row r="39" spans="1:27" ht="25.2">
      <c r="A39" s="73" t="s">
        <v>112</v>
      </c>
      <c r="B39" s="74">
        <v>25</v>
      </c>
      <c r="C39" s="75">
        <v>10750</v>
      </c>
      <c r="D39" s="74">
        <v>20</v>
      </c>
      <c r="E39" s="75">
        <v>8600</v>
      </c>
      <c r="F39" s="74">
        <v>19</v>
      </c>
      <c r="G39" s="75">
        <v>8170</v>
      </c>
      <c r="H39" s="74">
        <v>16</v>
      </c>
      <c r="I39" s="75">
        <v>6880</v>
      </c>
      <c r="J39" s="74">
        <v>17</v>
      </c>
      <c r="K39" s="75">
        <v>7310</v>
      </c>
      <c r="L39" s="74">
        <v>13</v>
      </c>
      <c r="M39" s="75">
        <v>5590</v>
      </c>
      <c r="N39" s="74">
        <v>22</v>
      </c>
      <c r="O39" s="75">
        <v>9460</v>
      </c>
      <c r="P39" s="74">
        <v>18</v>
      </c>
      <c r="Q39" s="75">
        <v>7740</v>
      </c>
      <c r="R39" s="74">
        <v>13</v>
      </c>
      <c r="S39" s="75">
        <v>5590</v>
      </c>
      <c r="T39" s="74">
        <v>24</v>
      </c>
      <c r="U39" s="75">
        <v>10320</v>
      </c>
      <c r="V39" s="74">
        <v>17</v>
      </c>
      <c r="W39" s="75">
        <v>7310</v>
      </c>
      <c r="X39" s="74">
        <v>16</v>
      </c>
      <c r="Y39" s="75">
        <v>6880</v>
      </c>
      <c r="Z39" s="74">
        <v>220</v>
      </c>
      <c r="AA39" s="75">
        <v>94600</v>
      </c>
    </row>
    <row r="40" spans="1:27" ht="25.8" thickBot="1">
      <c r="A40" s="73" t="s">
        <v>113</v>
      </c>
      <c r="B40" s="74">
        <v>0</v>
      </c>
      <c r="C40" s="75">
        <v>0</v>
      </c>
      <c r="D40" s="74">
        <v>0</v>
      </c>
      <c r="E40" s="75">
        <v>0</v>
      </c>
      <c r="F40" s="74">
        <v>0</v>
      </c>
      <c r="G40" s="75">
        <v>0</v>
      </c>
      <c r="H40" s="74">
        <v>0</v>
      </c>
      <c r="I40" s="75">
        <v>0</v>
      </c>
      <c r="J40" s="74">
        <v>1</v>
      </c>
      <c r="K40" s="75">
        <v>215</v>
      </c>
      <c r="L40" s="74">
        <v>0</v>
      </c>
      <c r="M40" s="75">
        <v>0</v>
      </c>
      <c r="N40" s="74">
        <v>2</v>
      </c>
      <c r="O40" s="75">
        <v>430</v>
      </c>
      <c r="P40" s="74">
        <v>1</v>
      </c>
      <c r="Q40" s="75">
        <v>215</v>
      </c>
      <c r="R40" s="74">
        <v>1</v>
      </c>
      <c r="S40" s="75">
        <v>215</v>
      </c>
      <c r="T40" s="74">
        <v>0</v>
      </c>
      <c r="U40" s="75">
        <v>0</v>
      </c>
      <c r="V40" s="74">
        <v>0</v>
      </c>
      <c r="W40" s="75">
        <v>0</v>
      </c>
      <c r="X40" s="74">
        <v>1</v>
      </c>
      <c r="Y40" s="75">
        <v>215</v>
      </c>
      <c r="Z40" s="74">
        <v>6</v>
      </c>
      <c r="AA40" s="75">
        <v>1290</v>
      </c>
    </row>
    <row r="41" spans="1:27" s="70" customFormat="1" ht="13.8" thickBot="1">
      <c r="A41" s="76" t="s">
        <v>114</v>
      </c>
      <c r="B41" s="77">
        <v>878076</v>
      </c>
      <c r="C41" s="79">
        <v>2447211.0000000005</v>
      </c>
      <c r="D41" s="77">
        <v>884067</v>
      </c>
      <c r="E41" s="79">
        <v>2428817.2999999998</v>
      </c>
      <c r="F41" s="77">
        <v>371132</v>
      </c>
      <c r="G41" s="79">
        <v>1038076.9999999999</v>
      </c>
      <c r="H41" s="77">
        <v>93849</v>
      </c>
      <c r="I41" s="79">
        <v>275052.5</v>
      </c>
      <c r="J41" s="77">
        <v>288782</v>
      </c>
      <c r="K41" s="79">
        <v>829185</v>
      </c>
      <c r="L41" s="77">
        <v>534871</v>
      </c>
      <c r="M41" s="79">
        <v>1515568.0999999999</v>
      </c>
      <c r="N41" s="77">
        <v>711837</v>
      </c>
      <c r="O41" s="79">
        <v>2006636.3</v>
      </c>
      <c r="P41" s="77">
        <v>721373</v>
      </c>
      <c r="Q41" s="79">
        <v>2017680.5999999996</v>
      </c>
      <c r="R41" s="77">
        <v>699977</v>
      </c>
      <c r="S41" s="79">
        <v>1968538.5</v>
      </c>
      <c r="T41" s="77">
        <v>696551</v>
      </c>
      <c r="U41" s="79">
        <v>1907939.9</v>
      </c>
      <c r="V41" s="77">
        <v>401588</v>
      </c>
      <c r="W41" s="79">
        <v>1124508.0000000002</v>
      </c>
      <c r="X41" s="77">
        <v>487093</v>
      </c>
      <c r="Y41" s="79">
        <v>1368291</v>
      </c>
      <c r="Z41" s="77">
        <v>6769196</v>
      </c>
      <c r="AA41" s="79">
        <v>18927505.199999999</v>
      </c>
    </row>
    <row r="42" spans="1:27" ht="25.2">
      <c r="A42" s="73" t="s">
        <v>115</v>
      </c>
      <c r="B42" s="74">
        <v>562916</v>
      </c>
      <c r="C42" s="75">
        <v>1913914.4</v>
      </c>
      <c r="D42" s="74">
        <v>545369</v>
      </c>
      <c r="E42" s="75">
        <v>1854254.5999999999</v>
      </c>
      <c r="F42" s="74">
        <v>239795</v>
      </c>
      <c r="G42" s="75">
        <v>815303</v>
      </c>
      <c r="H42" s="74">
        <v>68111</v>
      </c>
      <c r="I42" s="75">
        <v>231577.4</v>
      </c>
      <c r="J42" s="74">
        <v>199203</v>
      </c>
      <c r="K42" s="75">
        <v>677290.2</v>
      </c>
      <c r="L42" s="74">
        <v>356999</v>
      </c>
      <c r="M42" s="75">
        <v>1213796.5999999999</v>
      </c>
      <c r="N42" s="74">
        <v>468886</v>
      </c>
      <c r="O42" s="75">
        <v>1594212.4</v>
      </c>
      <c r="P42" s="74">
        <v>465723</v>
      </c>
      <c r="Q42" s="75">
        <v>1583458.2</v>
      </c>
      <c r="R42" s="74">
        <v>458293</v>
      </c>
      <c r="S42" s="75">
        <v>1558196.2</v>
      </c>
      <c r="T42" s="74">
        <v>425997</v>
      </c>
      <c r="U42" s="75">
        <v>1448389.8</v>
      </c>
      <c r="V42" s="74">
        <v>260061</v>
      </c>
      <c r="W42" s="75">
        <v>884207.4</v>
      </c>
      <c r="X42" s="74">
        <v>319439</v>
      </c>
      <c r="Y42" s="75">
        <v>1086092.5999999999</v>
      </c>
      <c r="Z42" s="74">
        <v>4370792</v>
      </c>
      <c r="AA42" s="75">
        <v>14860692.799999999</v>
      </c>
    </row>
    <row r="43" spans="1:27" ht="25.2">
      <c r="A43" s="73" t="s">
        <v>116</v>
      </c>
      <c r="B43" s="74">
        <v>313449</v>
      </c>
      <c r="C43" s="75">
        <v>532863.30000000005</v>
      </c>
      <c r="D43" s="74">
        <v>337820</v>
      </c>
      <c r="E43" s="75">
        <v>574294</v>
      </c>
      <c r="F43" s="74">
        <v>130987</v>
      </c>
      <c r="G43" s="75">
        <v>222677.9</v>
      </c>
      <c r="H43" s="74">
        <v>25542</v>
      </c>
      <c r="I43" s="75">
        <v>43421.4</v>
      </c>
      <c r="J43" s="74">
        <v>89302</v>
      </c>
      <c r="K43" s="75">
        <v>151813.4</v>
      </c>
      <c r="L43" s="74">
        <v>177436</v>
      </c>
      <c r="M43" s="75">
        <v>301641.2</v>
      </c>
      <c r="N43" s="74">
        <v>242528</v>
      </c>
      <c r="O43" s="75">
        <v>412297.6</v>
      </c>
      <c r="P43" s="74">
        <v>255373</v>
      </c>
      <c r="Q43" s="75">
        <v>434134.1</v>
      </c>
      <c r="R43" s="74">
        <v>241306</v>
      </c>
      <c r="S43" s="75">
        <v>410220.2</v>
      </c>
      <c r="T43" s="74">
        <v>270276</v>
      </c>
      <c r="U43" s="75">
        <v>459469.2</v>
      </c>
      <c r="V43" s="74">
        <v>141316</v>
      </c>
      <c r="W43" s="75">
        <v>240237.19999999998</v>
      </c>
      <c r="X43" s="74">
        <v>165485</v>
      </c>
      <c r="Y43" s="75">
        <v>281324.5</v>
      </c>
      <c r="Z43" s="74">
        <v>2390820</v>
      </c>
      <c r="AA43" s="75">
        <v>4064394</v>
      </c>
    </row>
    <row r="44" spans="1:27" ht="25.2">
      <c r="A44" s="73" t="s">
        <v>117</v>
      </c>
      <c r="B44" s="74">
        <v>46</v>
      </c>
      <c r="C44" s="75">
        <v>27.6</v>
      </c>
      <c r="D44" s="74">
        <v>33</v>
      </c>
      <c r="E44" s="75">
        <v>19.8</v>
      </c>
      <c r="F44" s="74">
        <v>31</v>
      </c>
      <c r="G44" s="75">
        <v>18.599999999999998</v>
      </c>
      <c r="H44" s="74">
        <v>16</v>
      </c>
      <c r="I44" s="75">
        <v>9.6</v>
      </c>
      <c r="J44" s="74">
        <v>20</v>
      </c>
      <c r="K44" s="75">
        <v>12</v>
      </c>
      <c r="L44" s="74">
        <v>20</v>
      </c>
      <c r="M44" s="75">
        <v>12</v>
      </c>
      <c r="N44" s="74">
        <v>31</v>
      </c>
      <c r="O44" s="75">
        <v>18.599999999999998</v>
      </c>
      <c r="P44" s="74">
        <v>24</v>
      </c>
      <c r="Q44" s="75">
        <v>14.399999999999999</v>
      </c>
      <c r="R44" s="74">
        <v>56</v>
      </c>
      <c r="S44" s="75">
        <v>33.6</v>
      </c>
      <c r="T44" s="74">
        <v>17</v>
      </c>
      <c r="U44" s="75">
        <v>10.199999999999999</v>
      </c>
      <c r="V44" s="74">
        <v>18</v>
      </c>
      <c r="W44" s="75">
        <v>10.799999999999999</v>
      </c>
      <c r="X44" s="74">
        <v>239</v>
      </c>
      <c r="Y44" s="75">
        <v>143.4</v>
      </c>
      <c r="Z44" s="74">
        <v>551</v>
      </c>
      <c r="AA44" s="75">
        <v>330.6</v>
      </c>
    </row>
    <row r="45" spans="1:27" ht="25.2">
      <c r="A45" s="73" t="s">
        <v>118</v>
      </c>
      <c r="B45" s="80">
        <v>355</v>
      </c>
      <c r="C45" s="75">
        <v>142</v>
      </c>
      <c r="D45" s="80">
        <v>390</v>
      </c>
      <c r="E45" s="75">
        <v>156</v>
      </c>
      <c r="F45" s="80">
        <v>59</v>
      </c>
      <c r="G45" s="75">
        <v>23.6</v>
      </c>
      <c r="H45" s="80">
        <v>31</v>
      </c>
      <c r="I45" s="75">
        <v>12.4</v>
      </c>
      <c r="J45" s="80">
        <v>75</v>
      </c>
      <c r="K45" s="75">
        <v>30</v>
      </c>
      <c r="L45" s="80">
        <v>170</v>
      </c>
      <c r="M45" s="75">
        <v>68</v>
      </c>
      <c r="N45" s="80">
        <v>136</v>
      </c>
      <c r="O45" s="75">
        <v>54.400000000000006</v>
      </c>
      <c r="P45" s="80">
        <v>111</v>
      </c>
      <c r="Q45" s="75">
        <v>44.400000000000006</v>
      </c>
      <c r="R45" s="80">
        <v>103</v>
      </c>
      <c r="S45" s="75">
        <v>41.2</v>
      </c>
      <c r="T45" s="80">
        <v>90</v>
      </c>
      <c r="U45" s="75">
        <v>36</v>
      </c>
      <c r="V45" s="80">
        <v>64</v>
      </c>
      <c r="W45" s="75">
        <v>25.6</v>
      </c>
      <c r="X45" s="80">
        <v>1714</v>
      </c>
      <c r="Y45" s="75">
        <v>685.6</v>
      </c>
      <c r="Z45" s="80">
        <v>3298</v>
      </c>
      <c r="AA45" s="75">
        <v>1319.2</v>
      </c>
    </row>
    <row r="46" spans="1:27" ht="25.2">
      <c r="A46" s="73" t="s">
        <v>119</v>
      </c>
      <c r="B46" s="74">
        <v>17</v>
      </c>
      <c r="C46" s="75">
        <v>5.0999999999999996</v>
      </c>
      <c r="D46" s="74">
        <v>19</v>
      </c>
      <c r="E46" s="75">
        <v>5.7</v>
      </c>
      <c r="F46" s="74">
        <v>19</v>
      </c>
      <c r="G46" s="75">
        <v>5.7</v>
      </c>
      <c r="H46" s="74">
        <v>19</v>
      </c>
      <c r="I46" s="75">
        <v>5.7</v>
      </c>
      <c r="J46" s="74">
        <v>30</v>
      </c>
      <c r="K46" s="75">
        <v>9</v>
      </c>
      <c r="L46" s="74">
        <v>11</v>
      </c>
      <c r="M46" s="75">
        <v>3.3</v>
      </c>
      <c r="N46" s="74">
        <v>21</v>
      </c>
      <c r="O46" s="75">
        <v>6.3</v>
      </c>
      <c r="P46" s="74">
        <v>11</v>
      </c>
      <c r="Q46" s="75">
        <v>3.3</v>
      </c>
      <c r="R46" s="74">
        <v>35</v>
      </c>
      <c r="S46" s="75">
        <v>10.5</v>
      </c>
      <c r="T46" s="74">
        <v>5</v>
      </c>
      <c r="U46" s="75">
        <v>1.5</v>
      </c>
      <c r="V46" s="74">
        <v>12</v>
      </c>
      <c r="W46" s="75">
        <v>3.5999999999999996</v>
      </c>
      <c r="X46" s="74">
        <v>17</v>
      </c>
      <c r="Y46" s="75">
        <v>5.0999999999999996</v>
      </c>
      <c r="Z46" s="74">
        <v>216</v>
      </c>
      <c r="AA46" s="75">
        <v>64.8</v>
      </c>
    </row>
    <row r="47" spans="1:27" ht="25.8" thickBot="1">
      <c r="A47" s="73" t="s">
        <v>120</v>
      </c>
      <c r="B47" s="74">
        <v>1293</v>
      </c>
      <c r="C47" s="75">
        <v>258.60000000000002</v>
      </c>
      <c r="D47" s="74">
        <v>436</v>
      </c>
      <c r="E47" s="75">
        <v>87.2</v>
      </c>
      <c r="F47" s="74">
        <v>241</v>
      </c>
      <c r="G47" s="75">
        <v>48.2</v>
      </c>
      <c r="H47" s="74">
        <v>130</v>
      </c>
      <c r="I47" s="75">
        <v>26</v>
      </c>
      <c r="J47" s="74">
        <v>152</v>
      </c>
      <c r="K47" s="75">
        <v>30.400000000000002</v>
      </c>
      <c r="L47" s="74">
        <v>235</v>
      </c>
      <c r="M47" s="75">
        <v>47</v>
      </c>
      <c r="N47" s="74">
        <v>235</v>
      </c>
      <c r="O47" s="75">
        <v>47</v>
      </c>
      <c r="P47" s="74">
        <v>131</v>
      </c>
      <c r="Q47" s="75">
        <v>26.200000000000003</v>
      </c>
      <c r="R47" s="74">
        <v>184</v>
      </c>
      <c r="S47" s="75">
        <v>36.800000000000004</v>
      </c>
      <c r="T47" s="74">
        <v>166</v>
      </c>
      <c r="U47" s="75">
        <v>33.200000000000003</v>
      </c>
      <c r="V47" s="74">
        <v>117</v>
      </c>
      <c r="W47" s="75">
        <v>23.400000000000002</v>
      </c>
      <c r="X47" s="74">
        <v>199</v>
      </c>
      <c r="Y47" s="75">
        <v>39.800000000000004</v>
      </c>
      <c r="Z47" s="74">
        <v>3519</v>
      </c>
      <c r="AA47" s="75">
        <v>703.8</v>
      </c>
    </row>
    <row r="48" spans="1:27" s="70" customFormat="1" ht="18" customHeight="1" thickBot="1">
      <c r="A48" s="76" t="s">
        <v>121</v>
      </c>
      <c r="B48" s="77">
        <v>25</v>
      </c>
      <c r="C48" s="78">
        <v>630</v>
      </c>
      <c r="D48" s="77">
        <v>43</v>
      </c>
      <c r="E48" s="78">
        <v>1188</v>
      </c>
      <c r="F48" s="77">
        <v>20</v>
      </c>
      <c r="G48" s="78">
        <v>612</v>
      </c>
      <c r="H48" s="77">
        <v>1</v>
      </c>
      <c r="I48" s="78">
        <v>36</v>
      </c>
      <c r="J48" s="77">
        <v>10</v>
      </c>
      <c r="K48" s="78">
        <v>270</v>
      </c>
      <c r="L48" s="77">
        <v>9</v>
      </c>
      <c r="M48" s="78">
        <v>252</v>
      </c>
      <c r="N48" s="77">
        <v>35</v>
      </c>
      <c r="O48" s="78">
        <v>1098</v>
      </c>
      <c r="P48" s="77">
        <v>22</v>
      </c>
      <c r="Q48" s="78">
        <v>666</v>
      </c>
      <c r="R48" s="77">
        <v>19</v>
      </c>
      <c r="S48" s="78">
        <v>558</v>
      </c>
      <c r="T48" s="77">
        <v>9</v>
      </c>
      <c r="U48" s="78">
        <v>288</v>
      </c>
      <c r="V48" s="77">
        <v>0</v>
      </c>
      <c r="W48" s="78">
        <v>0</v>
      </c>
      <c r="X48" s="77">
        <v>7</v>
      </c>
      <c r="Y48" s="78">
        <v>126</v>
      </c>
      <c r="Z48" s="77">
        <v>200</v>
      </c>
      <c r="AA48" s="78">
        <v>5724</v>
      </c>
    </row>
    <row r="49" spans="1:27" ht="18" customHeight="1">
      <c r="A49" s="73" t="s">
        <v>122</v>
      </c>
      <c r="B49" s="74">
        <v>10</v>
      </c>
      <c r="C49" s="75">
        <v>360</v>
      </c>
      <c r="D49" s="74">
        <v>23</v>
      </c>
      <c r="E49" s="75">
        <v>828</v>
      </c>
      <c r="F49" s="74">
        <v>14</v>
      </c>
      <c r="G49" s="75">
        <v>504</v>
      </c>
      <c r="H49" s="74">
        <v>1</v>
      </c>
      <c r="I49" s="75">
        <v>36</v>
      </c>
      <c r="J49" s="74">
        <v>5</v>
      </c>
      <c r="K49" s="75">
        <v>180</v>
      </c>
      <c r="L49" s="74">
        <v>5</v>
      </c>
      <c r="M49" s="75">
        <v>180</v>
      </c>
      <c r="N49" s="74">
        <v>26</v>
      </c>
      <c r="O49" s="75">
        <v>936</v>
      </c>
      <c r="P49" s="74">
        <v>15</v>
      </c>
      <c r="Q49" s="75">
        <v>540</v>
      </c>
      <c r="R49" s="74">
        <v>12</v>
      </c>
      <c r="S49" s="75">
        <v>432</v>
      </c>
      <c r="T49" s="74">
        <v>7</v>
      </c>
      <c r="U49" s="75">
        <v>252</v>
      </c>
      <c r="V49" s="74">
        <v>0</v>
      </c>
      <c r="W49" s="75">
        <v>0</v>
      </c>
      <c r="X49" s="74">
        <v>0</v>
      </c>
      <c r="Y49" s="75">
        <v>0</v>
      </c>
      <c r="Z49" s="74">
        <v>118</v>
      </c>
      <c r="AA49" s="75">
        <v>4248</v>
      </c>
    </row>
    <row r="50" spans="1:27" ht="18" customHeight="1" thickBot="1">
      <c r="A50" s="73" t="s">
        <v>123</v>
      </c>
      <c r="B50" s="74">
        <v>15</v>
      </c>
      <c r="C50" s="75">
        <v>270</v>
      </c>
      <c r="D50" s="74">
        <v>20</v>
      </c>
      <c r="E50" s="75">
        <v>360</v>
      </c>
      <c r="F50" s="74">
        <v>6</v>
      </c>
      <c r="G50" s="75">
        <v>108</v>
      </c>
      <c r="H50" s="74">
        <v>0</v>
      </c>
      <c r="I50" s="75">
        <v>0</v>
      </c>
      <c r="J50" s="74">
        <v>5</v>
      </c>
      <c r="K50" s="75">
        <v>90</v>
      </c>
      <c r="L50" s="74">
        <v>4</v>
      </c>
      <c r="M50" s="75">
        <v>72</v>
      </c>
      <c r="N50" s="74">
        <v>9</v>
      </c>
      <c r="O50" s="75">
        <v>162</v>
      </c>
      <c r="P50" s="74">
        <v>7</v>
      </c>
      <c r="Q50" s="75">
        <v>126</v>
      </c>
      <c r="R50" s="74">
        <v>7</v>
      </c>
      <c r="S50" s="75">
        <v>126</v>
      </c>
      <c r="T50" s="74">
        <v>2</v>
      </c>
      <c r="U50" s="75">
        <v>36</v>
      </c>
      <c r="V50" s="74">
        <v>0</v>
      </c>
      <c r="W50" s="75">
        <v>0</v>
      </c>
      <c r="X50" s="74">
        <v>7</v>
      </c>
      <c r="Y50" s="75">
        <v>126</v>
      </c>
      <c r="Z50" s="74">
        <v>82</v>
      </c>
      <c r="AA50" s="75">
        <v>1476</v>
      </c>
    </row>
    <row r="51" spans="1:27" s="70" customFormat="1" ht="18" customHeight="1" thickBot="1">
      <c r="A51" s="76" t="s">
        <v>124</v>
      </c>
      <c r="B51" s="77">
        <v>1961420</v>
      </c>
      <c r="C51" s="78">
        <v>4908132.5</v>
      </c>
      <c r="D51" s="77">
        <v>1849669</v>
      </c>
      <c r="E51" s="78">
        <v>4625724.7</v>
      </c>
      <c r="F51" s="77">
        <v>853877</v>
      </c>
      <c r="G51" s="78">
        <v>2088934.9</v>
      </c>
      <c r="H51" s="77">
        <v>179770</v>
      </c>
      <c r="I51" s="78">
        <v>464361.1</v>
      </c>
      <c r="J51" s="77">
        <v>571760</v>
      </c>
      <c r="K51" s="78">
        <v>1468650.5</v>
      </c>
      <c r="L51" s="77">
        <v>1062271</v>
      </c>
      <c r="M51" s="78">
        <v>2711646.8000000003</v>
      </c>
      <c r="N51" s="77">
        <v>1338455</v>
      </c>
      <c r="O51" s="78">
        <v>3487267.7</v>
      </c>
      <c r="P51" s="77">
        <v>1306284</v>
      </c>
      <c r="Q51" s="78">
        <v>3435451.4</v>
      </c>
      <c r="R51" s="77">
        <v>1424506</v>
      </c>
      <c r="S51" s="78">
        <v>3643564.4000000004</v>
      </c>
      <c r="T51" s="77">
        <v>1404983</v>
      </c>
      <c r="U51" s="78">
        <v>3396239.4000000004</v>
      </c>
      <c r="V51" s="77">
        <v>954166</v>
      </c>
      <c r="W51" s="78">
        <v>2313452.4</v>
      </c>
      <c r="X51" s="77">
        <v>1170172</v>
      </c>
      <c r="Y51" s="78">
        <v>2867704.8</v>
      </c>
      <c r="Z51" s="77">
        <v>14077333</v>
      </c>
      <c r="AA51" s="78">
        <v>35411130.599999994</v>
      </c>
    </row>
    <row r="52" spans="1:27" ht="18" customHeight="1">
      <c r="A52" s="81" t="s">
        <v>125</v>
      </c>
      <c r="B52" s="82">
        <v>777851</v>
      </c>
      <c r="C52" s="83">
        <v>1866842.4</v>
      </c>
      <c r="D52" s="82">
        <v>719920</v>
      </c>
      <c r="E52" s="83">
        <v>1727808</v>
      </c>
      <c r="F52" s="82">
        <v>322619</v>
      </c>
      <c r="G52" s="83">
        <v>774285.6</v>
      </c>
      <c r="H52" s="82">
        <v>76493</v>
      </c>
      <c r="I52" s="83">
        <v>183583.19999999998</v>
      </c>
      <c r="J52" s="82">
        <v>230627</v>
      </c>
      <c r="K52" s="83">
        <v>553504.79999999993</v>
      </c>
      <c r="L52" s="82">
        <v>416531</v>
      </c>
      <c r="M52" s="83">
        <v>999674.39999999991</v>
      </c>
      <c r="N52" s="82">
        <v>501197</v>
      </c>
      <c r="O52" s="83">
        <v>1202872.8</v>
      </c>
      <c r="P52" s="82">
        <v>498761</v>
      </c>
      <c r="Q52" s="83">
        <v>1197026.3999999999</v>
      </c>
      <c r="R52" s="82">
        <v>546697</v>
      </c>
      <c r="S52" s="83">
        <v>1312072.8</v>
      </c>
      <c r="T52" s="82">
        <v>523179</v>
      </c>
      <c r="U52" s="83">
        <v>1255629.5999999999</v>
      </c>
      <c r="V52" s="82">
        <v>368564</v>
      </c>
      <c r="W52" s="83">
        <v>884553.6</v>
      </c>
      <c r="X52" s="82">
        <v>464193</v>
      </c>
      <c r="Y52" s="83">
        <v>1114063.2</v>
      </c>
      <c r="Z52" s="82">
        <v>5446632</v>
      </c>
      <c r="AA52" s="83">
        <v>13071916.799999999</v>
      </c>
    </row>
    <row r="53" spans="1:27" ht="18" customHeight="1">
      <c r="A53" s="73" t="s">
        <v>126</v>
      </c>
      <c r="B53" s="74">
        <v>416533</v>
      </c>
      <c r="C53" s="83">
        <v>499839.6</v>
      </c>
      <c r="D53" s="74">
        <v>409631</v>
      </c>
      <c r="E53" s="83">
        <v>491557.19999999995</v>
      </c>
      <c r="F53" s="74">
        <v>195793</v>
      </c>
      <c r="G53" s="83">
        <v>234951.6</v>
      </c>
      <c r="H53" s="74">
        <v>27178</v>
      </c>
      <c r="I53" s="83">
        <v>32613.599999999999</v>
      </c>
      <c r="J53" s="74">
        <v>99837</v>
      </c>
      <c r="K53" s="83">
        <v>119804.4</v>
      </c>
      <c r="L53" s="74">
        <v>209643</v>
      </c>
      <c r="M53" s="83">
        <v>251571.59999999998</v>
      </c>
      <c r="N53" s="74">
        <v>280526</v>
      </c>
      <c r="O53" s="83">
        <v>336631.2</v>
      </c>
      <c r="P53" s="74">
        <v>272223</v>
      </c>
      <c r="Q53" s="83">
        <v>326667.59999999998</v>
      </c>
      <c r="R53" s="74">
        <v>306172</v>
      </c>
      <c r="S53" s="83">
        <v>367406.39999999997</v>
      </c>
      <c r="T53" s="74">
        <v>352082</v>
      </c>
      <c r="U53" s="83">
        <v>422498.39999999997</v>
      </c>
      <c r="V53" s="74">
        <v>209018</v>
      </c>
      <c r="W53" s="83">
        <v>250821.59999999998</v>
      </c>
      <c r="X53" s="74">
        <v>249383</v>
      </c>
      <c r="Y53" s="83">
        <v>299259.59999999998</v>
      </c>
      <c r="Z53" s="74">
        <v>3028019</v>
      </c>
      <c r="AA53" s="83">
        <v>3633622.8</v>
      </c>
    </row>
    <row r="54" spans="1:27" ht="18" customHeight="1">
      <c r="A54" s="81" t="s">
        <v>127</v>
      </c>
      <c r="B54" s="82">
        <v>441065</v>
      </c>
      <c r="C54" s="83">
        <v>1323195</v>
      </c>
      <c r="D54" s="82">
        <v>402159</v>
      </c>
      <c r="E54" s="83">
        <v>1206477</v>
      </c>
      <c r="F54" s="82">
        <v>188329</v>
      </c>
      <c r="G54" s="83">
        <v>564987</v>
      </c>
      <c r="H54" s="82">
        <v>48853</v>
      </c>
      <c r="I54" s="83">
        <v>146559</v>
      </c>
      <c r="J54" s="82">
        <v>146206</v>
      </c>
      <c r="K54" s="83">
        <v>438618</v>
      </c>
      <c r="L54" s="82">
        <v>251397</v>
      </c>
      <c r="M54" s="83">
        <v>754191</v>
      </c>
      <c r="N54" s="82">
        <v>302106</v>
      </c>
      <c r="O54" s="83">
        <v>906318</v>
      </c>
      <c r="P54" s="82">
        <v>288302</v>
      </c>
      <c r="Q54" s="83">
        <v>864906</v>
      </c>
      <c r="R54" s="82">
        <v>308261</v>
      </c>
      <c r="S54" s="83">
        <v>924783</v>
      </c>
      <c r="T54" s="82">
        <v>279267</v>
      </c>
      <c r="U54" s="83">
        <v>837801</v>
      </c>
      <c r="V54" s="82">
        <v>209115</v>
      </c>
      <c r="W54" s="83">
        <v>627345</v>
      </c>
      <c r="X54" s="82">
        <v>250912</v>
      </c>
      <c r="Y54" s="83">
        <v>752736</v>
      </c>
      <c r="Z54" s="82">
        <v>3115972</v>
      </c>
      <c r="AA54" s="83">
        <v>9347916</v>
      </c>
    </row>
    <row r="55" spans="1:27" ht="18" customHeight="1">
      <c r="A55" s="73" t="s">
        <v>128</v>
      </c>
      <c r="B55" s="74">
        <v>185558</v>
      </c>
      <c r="C55" s="83">
        <v>278337</v>
      </c>
      <c r="D55" s="74">
        <v>180132</v>
      </c>
      <c r="E55" s="83">
        <v>270198</v>
      </c>
      <c r="F55" s="74">
        <v>87065</v>
      </c>
      <c r="G55" s="83">
        <v>130597.5</v>
      </c>
      <c r="H55" s="74">
        <v>14080</v>
      </c>
      <c r="I55" s="83">
        <v>21120</v>
      </c>
      <c r="J55" s="74">
        <v>49728</v>
      </c>
      <c r="K55" s="83">
        <v>74592</v>
      </c>
      <c r="L55" s="74">
        <v>98049</v>
      </c>
      <c r="M55" s="83">
        <v>147073.5</v>
      </c>
      <c r="N55" s="74">
        <v>132919</v>
      </c>
      <c r="O55" s="83">
        <v>199378.5</v>
      </c>
      <c r="P55" s="74">
        <v>126334</v>
      </c>
      <c r="Q55" s="83">
        <v>189501</v>
      </c>
      <c r="R55" s="74">
        <v>138901</v>
      </c>
      <c r="S55" s="83">
        <v>208351.5</v>
      </c>
      <c r="T55" s="74">
        <v>143687</v>
      </c>
      <c r="U55" s="83">
        <v>215530.5</v>
      </c>
      <c r="V55" s="74">
        <v>97494</v>
      </c>
      <c r="W55" s="83">
        <v>146241</v>
      </c>
      <c r="X55" s="74">
        <v>117115</v>
      </c>
      <c r="Y55" s="83">
        <v>175672.5</v>
      </c>
      <c r="Z55" s="74">
        <v>1371062</v>
      </c>
      <c r="AA55" s="83">
        <v>2056593</v>
      </c>
    </row>
    <row r="56" spans="1:27" ht="18" customHeight="1">
      <c r="A56" s="81" t="s">
        <v>129</v>
      </c>
      <c r="B56" s="74">
        <v>54154</v>
      </c>
      <c r="C56" s="83">
        <v>238277.6</v>
      </c>
      <c r="D56" s="74">
        <v>49579</v>
      </c>
      <c r="E56" s="83">
        <v>218147.6</v>
      </c>
      <c r="F56" s="74">
        <v>23226</v>
      </c>
      <c r="G56" s="83">
        <v>102194.40000000001</v>
      </c>
      <c r="H56" s="74">
        <v>6652</v>
      </c>
      <c r="I56" s="83">
        <v>29268.800000000003</v>
      </c>
      <c r="J56" s="74">
        <v>19349</v>
      </c>
      <c r="K56" s="83">
        <v>85135.6</v>
      </c>
      <c r="L56" s="74">
        <v>34024</v>
      </c>
      <c r="M56" s="83">
        <v>149705.60000000001</v>
      </c>
      <c r="N56" s="74">
        <v>39950</v>
      </c>
      <c r="O56" s="83">
        <v>175780</v>
      </c>
      <c r="P56" s="74">
        <v>38577</v>
      </c>
      <c r="Q56" s="83">
        <v>169738.80000000002</v>
      </c>
      <c r="R56" s="74">
        <v>42548</v>
      </c>
      <c r="S56" s="83">
        <v>187211.2</v>
      </c>
      <c r="T56" s="74">
        <v>37913</v>
      </c>
      <c r="U56" s="83">
        <v>166817.20000000001</v>
      </c>
      <c r="V56" s="74">
        <v>29292</v>
      </c>
      <c r="W56" s="83">
        <v>128884.80000000002</v>
      </c>
      <c r="X56" s="74">
        <v>35824</v>
      </c>
      <c r="Y56" s="83">
        <v>157625.60000000001</v>
      </c>
      <c r="Z56" s="74">
        <v>411088</v>
      </c>
      <c r="AA56" s="83">
        <v>1808787.2</v>
      </c>
    </row>
    <row r="57" spans="1:27" ht="18" customHeight="1">
      <c r="A57" s="73" t="s">
        <v>130</v>
      </c>
      <c r="B57" s="74">
        <v>18632</v>
      </c>
      <c r="C57" s="83">
        <v>40990.400000000001</v>
      </c>
      <c r="D57" s="74">
        <v>18657</v>
      </c>
      <c r="E57" s="83">
        <v>41045.4</v>
      </c>
      <c r="F57" s="74">
        <v>9344</v>
      </c>
      <c r="G57" s="83">
        <v>20556.800000000003</v>
      </c>
      <c r="H57" s="74">
        <v>1550</v>
      </c>
      <c r="I57" s="83">
        <v>3410.0000000000005</v>
      </c>
      <c r="J57" s="74">
        <v>6076</v>
      </c>
      <c r="K57" s="83">
        <v>13367.2</v>
      </c>
      <c r="L57" s="74">
        <v>11221</v>
      </c>
      <c r="M57" s="83">
        <v>24686.2</v>
      </c>
      <c r="N57" s="74">
        <v>16656</v>
      </c>
      <c r="O57" s="83">
        <v>36643.200000000004</v>
      </c>
      <c r="P57" s="74">
        <v>15993</v>
      </c>
      <c r="Q57" s="83">
        <v>35184.600000000006</v>
      </c>
      <c r="R57" s="74">
        <v>17990</v>
      </c>
      <c r="S57" s="83">
        <v>39578</v>
      </c>
      <c r="T57" s="74">
        <v>18591</v>
      </c>
      <c r="U57" s="83">
        <v>40900.200000000004</v>
      </c>
      <c r="V57" s="74">
        <v>13012</v>
      </c>
      <c r="W57" s="83">
        <v>28626.400000000001</v>
      </c>
      <c r="X57" s="74">
        <v>15567</v>
      </c>
      <c r="Y57" s="83">
        <v>34247.4</v>
      </c>
      <c r="Z57" s="74">
        <v>163289</v>
      </c>
      <c r="AA57" s="83">
        <v>359235.80000000005</v>
      </c>
    </row>
    <row r="58" spans="1:27" ht="18" customHeight="1">
      <c r="A58" s="81" t="s">
        <v>131</v>
      </c>
      <c r="B58" s="74">
        <v>3389</v>
      </c>
      <c r="C58" s="83">
        <v>20334</v>
      </c>
      <c r="D58" s="74">
        <v>3043</v>
      </c>
      <c r="E58" s="83">
        <v>18258</v>
      </c>
      <c r="F58" s="74">
        <v>1436</v>
      </c>
      <c r="G58" s="83">
        <v>8616</v>
      </c>
      <c r="H58" s="74">
        <v>456</v>
      </c>
      <c r="I58" s="83">
        <v>2736</v>
      </c>
      <c r="J58" s="74">
        <v>1249</v>
      </c>
      <c r="K58" s="83">
        <v>7494</v>
      </c>
      <c r="L58" s="74">
        <v>2075</v>
      </c>
      <c r="M58" s="83">
        <v>12450</v>
      </c>
      <c r="N58" s="74">
        <v>2736</v>
      </c>
      <c r="O58" s="83">
        <v>16416</v>
      </c>
      <c r="P58" s="74">
        <v>2606</v>
      </c>
      <c r="Q58" s="83">
        <v>15636</v>
      </c>
      <c r="R58" s="74">
        <v>2850</v>
      </c>
      <c r="S58" s="83">
        <v>17100</v>
      </c>
      <c r="T58" s="74">
        <v>2409</v>
      </c>
      <c r="U58" s="83">
        <v>14454</v>
      </c>
      <c r="V58" s="74">
        <v>1912</v>
      </c>
      <c r="W58" s="83">
        <v>11472</v>
      </c>
      <c r="X58" s="74">
        <v>2326</v>
      </c>
      <c r="Y58" s="83">
        <v>13956</v>
      </c>
      <c r="Z58" s="74">
        <v>26487</v>
      </c>
      <c r="AA58" s="83">
        <v>158922</v>
      </c>
    </row>
    <row r="59" spans="1:27" ht="18" customHeight="1">
      <c r="A59" s="73" t="s">
        <v>132</v>
      </c>
      <c r="B59" s="74">
        <v>1258</v>
      </c>
      <c r="C59" s="83">
        <v>3774</v>
      </c>
      <c r="D59" s="74">
        <v>1403</v>
      </c>
      <c r="E59" s="83">
        <v>4209</v>
      </c>
      <c r="F59" s="74">
        <v>601</v>
      </c>
      <c r="G59" s="83">
        <v>1803</v>
      </c>
      <c r="H59" s="74">
        <v>192</v>
      </c>
      <c r="I59" s="83">
        <v>576</v>
      </c>
      <c r="J59" s="74">
        <v>499</v>
      </c>
      <c r="K59" s="83">
        <v>1497</v>
      </c>
      <c r="L59" s="74">
        <v>896</v>
      </c>
      <c r="M59" s="83">
        <v>2688</v>
      </c>
      <c r="N59" s="74">
        <v>1328</v>
      </c>
      <c r="O59" s="83">
        <v>3984</v>
      </c>
      <c r="P59" s="74">
        <v>1316</v>
      </c>
      <c r="Q59" s="83">
        <v>3948</v>
      </c>
      <c r="R59" s="74">
        <v>1391</v>
      </c>
      <c r="S59" s="83">
        <v>4173</v>
      </c>
      <c r="T59" s="74">
        <v>1532</v>
      </c>
      <c r="U59" s="83">
        <v>4596</v>
      </c>
      <c r="V59" s="74">
        <v>982</v>
      </c>
      <c r="W59" s="83">
        <v>2946</v>
      </c>
      <c r="X59" s="74">
        <v>1303</v>
      </c>
      <c r="Y59" s="83">
        <v>3909</v>
      </c>
      <c r="Z59" s="74">
        <v>12701</v>
      </c>
      <c r="AA59" s="83">
        <v>38103</v>
      </c>
    </row>
    <row r="60" spans="1:27" ht="18" customHeight="1">
      <c r="A60" s="73" t="s">
        <v>133</v>
      </c>
      <c r="B60" s="74">
        <v>32118</v>
      </c>
      <c r="C60" s="83">
        <v>353298</v>
      </c>
      <c r="D60" s="74">
        <v>30414</v>
      </c>
      <c r="E60" s="83">
        <v>334554</v>
      </c>
      <c r="F60" s="74">
        <v>12061</v>
      </c>
      <c r="G60" s="83">
        <v>132671</v>
      </c>
      <c r="H60" s="74">
        <v>2591</v>
      </c>
      <c r="I60" s="83">
        <v>28501</v>
      </c>
      <c r="J60" s="74">
        <v>10286</v>
      </c>
      <c r="K60" s="83">
        <v>113146</v>
      </c>
      <c r="L60" s="74">
        <v>19742</v>
      </c>
      <c r="M60" s="83">
        <v>217162</v>
      </c>
      <c r="N60" s="74">
        <v>28846</v>
      </c>
      <c r="O60" s="83">
        <v>317306</v>
      </c>
      <c r="P60" s="74">
        <v>29402</v>
      </c>
      <c r="Q60" s="83">
        <v>323422</v>
      </c>
      <c r="R60" s="74">
        <v>27090</v>
      </c>
      <c r="S60" s="83">
        <v>297990</v>
      </c>
      <c r="T60" s="74">
        <v>21380</v>
      </c>
      <c r="U60" s="83">
        <v>235180</v>
      </c>
      <c r="V60" s="74">
        <v>12673</v>
      </c>
      <c r="W60" s="83">
        <v>139403</v>
      </c>
      <c r="X60" s="74">
        <v>17630</v>
      </c>
      <c r="Y60" s="83">
        <v>193930</v>
      </c>
      <c r="Z60" s="74">
        <v>244233</v>
      </c>
      <c r="AA60" s="83">
        <v>2686563</v>
      </c>
    </row>
    <row r="61" spans="1:27" ht="18" customHeight="1">
      <c r="A61" s="73" t="s">
        <v>134</v>
      </c>
      <c r="B61" s="74">
        <v>23747</v>
      </c>
      <c r="C61" s="83">
        <v>130608.5</v>
      </c>
      <c r="D61" s="74">
        <v>26621</v>
      </c>
      <c r="E61" s="83">
        <v>146415.5</v>
      </c>
      <c r="F61" s="74">
        <v>10774</v>
      </c>
      <c r="G61" s="83">
        <v>59257</v>
      </c>
      <c r="H61" s="74">
        <v>1417</v>
      </c>
      <c r="I61" s="83">
        <v>7793.5</v>
      </c>
      <c r="J61" s="74">
        <v>6877</v>
      </c>
      <c r="K61" s="83">
        <v>37823.5</v>
      </c>
      <c r="L61" s="74">
        <v>15439</v>
      </c>
      <c r="M61" s="83">
        <v>84914.5</v>
      </c>
      <c r="N61" s="74">
        <v>24152</v>
      </c>
      <c r="O61" s="83">
        <v>132836</v>
      </c>
      <c r="P61" s="74">
        <v>23648</v>
      </c>
      <c r="Q61" s="83">
        <v>130064</v>
      </c>
      <c r="R61" s="74">
        <v>25337</v>
      </c>
      <c r="S61" s="83">
        <v>139353.5</v>
      </c>
      <c r="T61" s="74">
        <v>20813</v>
      </c>
      <c r="U61" s="83">
        <v>114471.5</v>
      </c>
      <c r="V61" s="74">
        <v>10612</v>
      </c>
      <c r="W61" s="83">
        <v>58366</v>
      </c>
      <c r="X61" s="74">
        <v>13775</v>
      </c>
      <c r="Y61" s="83">
        <v>75762.5</v>
      </c>
      <c r="Z61" s="74">
        <v>203212</v>
      </c>
      <c r="AA61" s="83">
        <v>1117666</v>
      </c>
    </row>
    <row r="62" spans="1:27" ht="18" customHeight="1">
      <c r="A62" s="73" t="s">
        <v>135</v>
      </c>
      <c r="B62" s="74">
        <v>2034</v>
      </c>
      <c r="C62" s="83">
        <v>40680</v>
      </c>
      <c r="D62" s="74">
        <v>2210</v>
      </c>
      <c r="E62" s="83">
        <v>44200</v>
      </c>
      <c r="F62" s="74">
        <v>703</v>
      </c>
      <c r="G62" s="83">
        <v>14060</v>
      </c>
      <c r="H62" s="74">
        <v>76</v>
      </c>
      <c r="I62" s="83">
        <v>1520</v>
      </c>
      <c r="J62" s="74">
        <v>273</v>
      </c>
      <c r="K62" s="83">
        <v>5460</v>
      </c>
      <c r="L62" s="74">
        <v>962</v>
      </c>
      <c r="M62" s="83">
        <v>19240</v>
      </c>
      <c r="N62" s="74">
        <v>2185</v>
      </c>
      <c r="O62" s="83">
        <v>43700</v>
      </c>
      <c r="P62" s="74">
        <v>2438</v>
      </c>
      <c r="Q62" s="83">
        <v>48760</v>
      </c>
      <c r="R62" s="74">
        <v>1823</v>
      </c>
      <c r="S62" s="83">
        <v>36460</v>
      </c>
      <c r="T62" s="74">
        <v>1122</v>
      </c>
      <c r="U62" s="83">
        <v>22440</v>
      </c>
      <c r="V62" s="74">
        <v>372</v>
      </c>
      <c r="W62" s="83">
        <v>7440</v>
      </c>
      <c r="X62" s="74">
        <v>623</v>
      </c>
      <c r="Y62" s="83">
        <v>12460</v>
      </c>
      <c r="Z62" s="74">
        <v>14821</v>
      </c>
      <c r="AA62" s="83">
        <v>296420</v>
      </c>
    </row>
    <row r="63" spans="1:27" ht="18" customHeight="1">
      <c r="A63" s="73" t="s">
        <v>136</v>
      </c>
      <c r="B63" s="74">
        <v>1491</v>
      </c>
      <c r="C63" s="83">
        <v>14910</v>
      </c>
      <c r="D63" s="74">
        <v>1921</v>
      </c>
      <c r="E63" s="83">
        <v>19210</v>
      </c>
      <c r="F63" s="74">
        <v>509</v>
      </c>
      <c r="G63" s="83">
        <v>5090</v>
      </c>
      <c r="H63" s="74">
        <v>46</v>
      </c>
      <c r="I63" s="83">
        <v>460</v>
      </c>
      <c r="J63" s="74">
        <v>210</v>
      </c>
      <c r="K63" s="83">
        <v>2100</v>
      </c>
      <c r="L63" s="74">
        <v>699</v>
      </c>
      <c r="M63" s="83">
        <v>6990</v>
      </c>
      <c r="N63" s="74">
        <v>1887</v>
      </c>
      <c r="O63" s="83">
        <v>18870</v>
      </c>
      <c r="P63" s="74">
        <v>2100</v>
      </c>
      <c r="Q63" s="83">
        <v>21000</v>
      </c>
      <c r="R63" s="74">
        <v>1769</v>
      </c>
      <c r="S63" s="83">
        <v>17690</v>
      </c>
      <c r="T63" s="74">
        <v>905</v>
      </c>
      <c r="U63" s="83">
        <v>9050</v>
      </c>
      <c r="V63" s="74">
        <v>293</v>
      </c>
      <c r="W63" s="83">
        <v>2930</v>
      </c>
      <c r="X63" s="74">
        <v>457</v>
      </c>
      <c r="Y63" s="83">
        <v>4570</v>
      </c>
      <c r="Z63" s="74">
        <v>12287</v>
      </c>
      <c r="AA63" s="83">
        <v>122870</v>
      </c>
    </row>
    <row r="64" spans="1:27" ht="18" customHeight="1">
      <c r="A64" s="73" t="s">
        <v>137</v>
      </c>
      <c r="B64" s="74">
        <v>1380</v>
      </c>
      <c r="C64" s="83">
        <v>35880</v>
      </c>
      <c r="D64" s="74">
        <v>1510</v>
      </c>
      <c r="E64" s="83">
        <v>39260</v>
      </c>
      <c r="F64" s="74">
        <v>510</v>
      </c>
      <c r="G64" s="83">
        <v>13260</v>
      </c>
      <c r="H64" s="74">
        <v>60</v>
      </c>
      <c r="I64" s="83">
        <v>1560</v>
      </c>
      <c r="J64" s="74">
        <v>174</v>
      </c>
      <c r="K64" s="83">
        <v>4524</v>
      </c>
      <c r="L64" s="74">
        <v>582</v>
      </c>
      <c r="M64" s="83">
        <v>15132</v>
      </c>
      <c r="N64" s="74">
        <v>1406</v>
      </c>
      <c r="O64" s="83">
        <v>36556</v>
      </c>
      <c r="P64" s="74">
        <v>1634</v>
      </c>
      <c r="Q64" s="83">
        <v>42484</v>
      </c>
      <c r="R64" s="74">
        <v>1144</v>
      </c>
      <c r="S64" s="83">
        <v>29744</v>
      </c>
      <c r="T64" s="74">
        <v>683</v>
      </c>
      <c r="U64" s="83">
        <v>17758</v>
      </c>
      <c r="V64" s="74">
        <v>214</v>
      </c>
      <c r="W64" s="83">
        <v>5564</v>
      </c>
      <c r="X64" s="74">
        <v>346</v>
      </c>
      <c r="Y64" s="83">
        <v>8996</v>
      </c>
      <c r="Z64" s="74">
        <v>9643</v>
      </c>
      <c r="AA64" s="83">
        <v>250718</v>
      </c>
    </row>
    <row r="65" spans="1:27" ht="18" customHeight="1">
      <c r="A65" s="73" t="s">
        <v>138</v>
      </c>
      <c r="B65" s="74">
        <v>880</v>
      </c>
      <c r="C65" s="83">
        <v>11440</v>
      </c>
      <c r="D65" s="74">
        <v>1140</v>
      </c>
      <c r="E65" s="83">
        <v>14820</v>
      </c>
      <c r="F65" s="74">
        <v>295</v>
      </c>
      <c r="G65" s="83">
        <v>3835</v>
      </c>
      <c r="H65" s="74">
        <v>17</v>
      </c>
      <c r="I65" s="83">
        <v>221</v>
      </c>
      <c r="J65" s="74">
        <v>102</v>
      </c>
      <c r="K65" s="83">
        <v>1326</v>
      </c>
      <c r="L65" s="74">
        <v>456</v>
      </c>
      <c r="M65" s="83">
        <v>5928</v>
      </c>
      <c r="N65" s="74">
        <v>1390</v>
      </c>
      <c r="O65" s="83">
        <v>18070</v>
      </c>
      <c r="P65" s="74">
        <v>1663</v>
      </c>
      <c r="Q65" s="83">
        <v>21619</v>
      </c>
      <c r="R65" s="74">
        <v>1303</v>
      </c>
      <c r="S65" s="83">
        <v>16939</v>
      </c>
      <c r="T65" s="74">
        <v>530</v>
      </c>
      <c r="U65" s="83">
        <v>6890</v>
      </c>
      <c r="V65" s="74">
        <v>145</v>
      </c>
      <c r="W65" s="83">
        <v>1885</v>
      </c>
      <c r="X65" s="74">
        <v>246</v>
      </c>
      <c r="Y65" s="83">
        <v>3198</v>
      </c>
      <c r="Z65" s="74">
        <v>8167</v>
      </c>
      <c r="AA65" s="83">
        <v>106171</v>
      </c>
    </row>
    <row r="66" spans="1:27" ht="18" customHeight="1">
      <c r="A66" s="73" t="s">
        <v>139</v>
      </c>
      <c r="B66" s="74">
        <v>832</v>
      </c>
      <c r="C66" s="83">
        <v>38272</v>
      </c>
      <c r="D66" s="74">
        <v>826</v>
      </c>
      <c r="E66" s="83">
        <v>37996</v>
      </c>
      <c r="F66" s="74">
        <v>378</v>
      </c>
      <c r="G66" s="83">
        <v>17388</v>
      </c>
      <c r="H66" s="74">
        <v>84</v>
      </c>
      <c r="I66" s="83">
        <v>3864</v>
      </c>
      <c r="J66" s="74">
        <v>179</v>
      </c>
      <c r="K66" s="83">
        <v>8234</v>
      </c>
      <c r="L66" s="74">
        <v>325</v>
      </c>
      <c r="M66" s="83">
        <v>14950</v>
      </c>
      <c r="N66" s="74">
        <v>651</v>
      </c>
      <c r="O66" s="83">
        <v>29946</v>
      </c>
      <c r="P66" s="74">
        <v>691</v>
      </c>
      <c r="Q66" s="83">
        <v>31786</v>
      </c>
      <c r="R66" s="74">
        <v>714</v>
      </c>
      <c r="S66" s="83">
        <v>32844</v>
      </c>
      <c r="T66" s="74">
        <v>511</v>
      </c>
      <c r="U66" s="83">
        <v>23506</v>
      </c>
      <c r="V66" s="74">
        <v>270</v>
      </c>
      <c r="W66" s="83">
        <v>12420</v>
      </c>
      <c r="X66" s="74">
        <v>281</v>
      </c>
      <c r="Y66" s="83">
        <v>12926</v>
      </c>
      <c r="Z66" s="74">
        <v>5742</v>
      </c>
      <c r="AA66" s="83">
        <v>264132</v>
      </c>
    </row>
    <row r="67" spans="1:27" ht="18" customHeight="1" thickBot="1">
      <c r="A67" s="73" t="s">
        <v>140</v>
      </c>
      <c r="B67" s="74">
        <v>498</v>
      </c>
      <c r="C67" s="83">
        <v>11454</v>
      </c>
      <c r="D67" s="74">
        <v>503</v>
      </c>
      <c r="E67" s="83">
        <v>11569</v>
      </c>
      <c r="F67" s="74">
        <v>234</v>
      </c>
      <c r="G67" s="83">
        <v>5382</v>
      </c>
      <c r="H67" s="74">
        <v>25</v>
      </c>
      <c r="I67" s="83">
        <v>575</v>
      </c>
      <c r="J67" s="74">
        <v>88</v>
      </c>
      <c r="K67" s="83">
        <v>2024</v>
      </c>
      <c r="L67" s="74">
        <v>230</v>
      </c>
      <c r="M67" s="83">
        <v>5290</v>
      </c>
      <c r="N67" s="74">
        <v>520</v>
      </c>
      <c r="O67" s="83">
        <v>11960</v>
      </c>
      <c r="P67" s="74">
        <v>596</v>
      </c>
      <c r="Q67" s="83">
        <v>13708</v>
      </c>
      <c r="R67" s="74">
        <v>516</v>
      </c>
      <c r="S67" s="83">
        <v>11868</v>
      </c>
      <c r="T67" s="74">
        <v>379</v>
      </c>
      <c r="U67" s="83">
        <v>8717</v>
      </c>
      <c r="V67" s="74">
        <v>198</v>
      </c>
      <c r="W67" s="83">
        <v>4554</v>
      </c>
      <c r="X67" s="74">
        <v>191</v>
      </c>
      <c r="Y67" s="83">
        <v>4393</v>
      </c>
      <c r="Z67" s="74">
        <v>3978</v>
      </c>
      <c r="AA67" s="83">
        <v>91494</v>
      </c>
    </row>
    <row r="68" spans="1:27" s="70" customFormat="1" ht="18" customHeight="1" thickBot="1">
      <c r="A68" s="76" t="s">
        <v>141</v>
      </c>
      <c r="B68" s="77">
        <v>2921536</v>
      </c>
      <c r="C68" s="78">
        <v>15105261.5</v>
      </c>
      <c r="D68" s="77">
        <v>2817963</v>
      </c>
      <c r="E68" s="78">
        <v>15255964</v>
      </c>
      <c r="F68" s="77">
        <v>1279057</v>
      </c>
      <c r="G68" s="78">
        <v>8272963.9000000004</v>
      </c>
      <c r="H68" s="77">
        <v>288356</v>
      </c>
      <c r="I68" s="78">
        <v>1905194.6</v>
      </c>
      <c r="J68" s="77">
        <v>888879</v>
      </c>
      <c r="K68" s="78">
        <v>4582532.5</v>
      </c>
      <c r="L68" s="77">
        <v>1632614</v>
      </c>
      <c r="M68" s="78">
        <v>7145203.9000000004</v>
      </c>
      <c r="N68" s="77">
        <v>2090093</v>
      </c>
      <c r="O68" s="78">
        <v>8693457</v>
      </c>
      <c r="P68" s="77">
        <v>2070814</v>
      </c>
      <c r="Q68" s="78">
        <v>8979656</v>
      </c>
      <c r="R68" s="77">
        <v>2174315</v>
      </c>
      <c r="S68" s="78">
        <v>9836326.9000000004</v>
      </c>
      <c r="T68" s="77">
        <v>2151645</v>
      </c>
      <c r="U68" s="78">
        <v>9617150.3000000007</v>
      </c>
      <c r="V68" s="77">
        <v>1396296</v>
      </c>
      <c r="W68" s="78">
        <v>6650203.4000000004</v>
      </c>
      <c r="X68" s="77">
        <v>1694829</v>
      </c>
      <c r="Y68" s="78">
        <v>7625077.7999999998</v>
      </c>
      <c r="Z68" s="77">
        <v>21407323</v>
      </c>
      <c r="AA68" s="78">
        <v>103668991.8</v>
      </c>
    </row>
    <row r="69" spans="1:27" ht="40.5" customHeight="1" thickBot="1">
      <c r="A69" s="76" t="s">
        <v>142</v>
      </c>
      <c r="B69" s="77">
        <f>SUM(B70:B71)</f>
        <v>3597</v>
      </c>
      <c r="C69" s="84">
        <f>SUM(C70:C71)</f>
        <v>225252</v>
      </c>
      <c r="D69" s="77">
        <f>SUM(D70:D71)</f>
        <v>3192</v>
      </c>
      <c r="E69" s="84">
        <f>SUM(E70:E71)</f>
        <v>189360</v>
      </c>
      <c r="F69" s="77">
        <v>1752</v>
      </c>
      <c r="G69" s="84">
        <v>11233</v>
      </c>
      <c r="H69" s="77">
        <v>859</v>
      </c>
      <c r="I69" s="84">
        <v>57744</v>
      </c>
      <c r="J69" s="77">
        <v>741</v>
      </c>
      <c r="K69" s="84">
        <v>49896</v>
      </c>
      <c r="L69" s="77">
        <v>887</v>
      </c>
      <c r="M69" s="84">
        <v>60696</v>
      </c>
      <c r="N69" s="77">
        <v>1222</v>
      </c>
      <c r="O69" s="84">
        <v>81936</v>
      </c>
      <c r="P69" s="77">
        <v>1873</v>
      </c>
      <c r="Q69" s="84">
        <v>121680</v>
      </c>
      <c r="R69" s="77">
        <v>1371</v>
      </c>
      <c r="S69" s="84">
        <v>92916</v>
      </c>
      <c r="T69" s="77">
        <v>1414</v>
      </c>
      <c r="U69" s="84">
        <v>90576</v>
      </c>
      <c r="V69" s="77">
        <v>1491</v>
      </c>
      <c r="W69" s="84">
        <v>95940</v>
      </c>
      <c r="X69" s="77">
        <v>960</v>
      </c>
      <c r="Y69" s="84">
        <v>65520</v>
      </c>
      <c r="Z69" s="77">
        <v>19359</v>
      </c>
      <c r="AA69" s="84">
        <v>1142749</v>
      </c>
    </row>
    <row r="70" spans="1:27" ht="40.5" customHeight="1">
      <c r="A70" s="73" t="s">
        <v>143</v>
      </c>
      <c r="B70" s="74">
        <v>2660</v>
      </c>
      <c r="C70" s="85">
        <v>191520</v>
      </c>
      <c r="D70" s="74">
        <v>2068</v>
      </c>
      <c r="E70" s="85">
        <v>148896</v>
      </c>
      <c r="F70" s="74">
        <v>1440</v>
      </c>
      <c r="G70" s="85">
        <v>1</v>
      </c>
      <c r="H70" s="74">
        <v>745</v>
      </c>
      <c r="I70" s="85">
        <v>53640</v>
      </c>
      <c r="J70" s="74">
        <v>645</v>
      </c>
      <c r="K70" s="85">
        <v>46440</v>
      </c>
      <c r="L70" s="74">
        <v>799</v>
      </c>
      <c r="M70" s="85">
        <v>57528</v>
      </c>
      <c r="N70" s="74">
        <v>1054</v>
      </c>
      <c r="O70" s="85">
        <v>75888</v>
      </c>
      <c r="P70" s="74">
        <v>1507</v>
      </c>
      <c r="Q70" s="85">
        <v>108504</v>
      </c>
      <c r="R70" s="74">
        <v>1210</v>
      </c>
      <c r="S70" s="85">
        <v>87120</v>
      </c>
      <c r="T70" s="74">
        <v>1102</v>
      </c>
      <c r="U70" s="85">
        <v>79344</v>
      </c>
      <c r="V70" s="74">
        <v>1174</v>
      </c>
      <c r="W70" s="85">
        <v>84528</v>
      </c>
      <c r="X70" s="74">
        <v>860</v>
      </c>
      <c r="Y70" s="85">
        <v>61920</v>
      </c>
      <c r="Z70" s="74">
        <v>15264</v>
      </c>
      <c r="AA70" s="85">
        <v>995329</v>
      </c>
    </row>
    <row r="71" spans="1:27" ht="40.5" customHeight="1" thickBot="1">
      <c r="A71" s="86" t="s">
        <v>170</v>
      </c>
      <c r="B71" s="87">
        <v>937</v>
      </c>
      <c r="C71" s="88">
        <v>33732</v>
      </c>
      <c r="D71" s="87">
        <v>1124</v>
      </c>
      <c r="E71" s="88">
        <v>40464</v>
      </c>
      <c r="F71" s="87">
        <v>312</v>
      </c>
      <c r="G71" s="88">
        <v>11232</v>
      </c>
      <c r="H71" s="87">
        <v>114</v>
      </c>
      <c r="I71" s="88">
        <v>4104</v>
      </c>
      <c r="J71" s="87">
        <v>96</v>
      </c>
      <c r="K71" s="88">
        <v>3456</v>
      </c>
      <c r="L71" s="87">
        <v>88</v>
      </c>
      <c r="M71" s="88">
        <v>3168</v>
      </c>
      <c r="N71" s="87">
        <v>168</v>
      </c>
      <c r="O71" s="88">
        <v>6048</v>
      </c>
      <c r="P71" s="87">
        <v>366</v>
      </c>
      <c r="Q71" s="88">
        <v>13176</v>
      </c>
      <c r="R71" s="87">
        <v>161</v>
      </c>
      <c r="S71" s="88">
        <v>5796</v>
      </c>
      <c r="T71" s="87">
        <v>312</v>
      </c>
      <c r="U71" s="88">
        <v>11232</v>
      </c>
      <c r="V71" s="87">
        <v>317</v>
      </c>
      <c r="W71" s="88">
        <v>11412</v>
      </c>
      <c r="X71" s="87">
        <v>100</v>
      </c>
      <c r="Y71" s="88">
        <v>3600</v>
      </c>
      <c r="Z71" s="87">
        <v>4095</v>
      </c>
      <c r="AA71" s="88">
        <v>147420</v>
      </c>
    </row>
    <row r="72" spans="1:27" s="1" customFormat="1" ht="37.799999999999997">
      <c r="A72" s="73" t="s">
        <v>171</v>
      </c>
      <c r="B72" s="90" t="s">
        <v>173</v>
      </c>
      <c r="C72" s="91">
        <v>9600</v>
      </c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</row>
    <row r="73" spans="1:27" s="1" customFormat="1" ht="46.5" customHeight="1" thickBot="1">
      <c r="A73" s="73" t="s">
        <v>172</v>
      </c>
      <c r="B73" s="92" t="s">
        <v>174</v>
      </c>
      <c r="C73" s="93">
        <v>3840</v>
      </c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</row>
    <row r="74" spans="1:27" s="1" customFormat="1" ht="15.6">
      <c r="B74" s="57"/>
      <c r="C74" s="58"/>
      <c r="D74" s="59"/>
      <c r="E74" s="59"/>
      <c r="F74" s="59"/>
      <c r="G74" s="59"/>
      <c r="H74" s="59"/>
      <c r="I74" s="59"/>
      <c r="J74" s="59"/>
      <c r="K74" s="60"/>
      <c r="L74" s="59"/>
      <c r="M74" s="59"/>
      <c r="N74" s="59"/>
      <c r="O74" s="59"/>
      <c r="P74" s="59"/>
      <c r="Q74" s="59"/>
      <c r="R74" s="59"/>
      <c r="S74" s="59"/>
      <c r="T74" s="60"/>
      <c r="U74" s="61"/>
      <c r="V74" s="59"/>
      <c r="W74" s="59"/>
      <c r="X74" s="59"/>
      <c r="Y74" s="59"/>
      <c r="Z74" s="59"/>
      <c r="AA74" s="59"/>
    </row>
  </sheetData>
  <mergeCells count="1">
    <mergeCell ref="A1:C1"/>
  </mergeCells>
  <pageMargins left="0.55118110236220474" right="0.31496062992125984" top="0.35433070866141736" bottom="0.39370078740157483" header="0.15748031496062992" footer="0.31496062992125984"/>
  <pageSetup paperSize="9" scale="48" fitToWidth="0" orientation="portrait" r:id="rId1"/>
  <headerFooter alignWithMargins="0"/>
  <colBreaks count="1" manualBreakCount="1">
    <brk id="15" max="72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82"/>
  <sheetViews>
    <sheetView view="pageBreakPreview" topLeftCell="Q55" zoomScaleSheetLayoutView="100" workbookViewId="0">
      <selection activeCell="G10" sqref="G10"/>
    </sheetView>
  </sheetViews>
  <sheetFormatPr defaultColWidth="9.109375" defaultRowHeight="15.6"/>
  <cols>
    <col min="1" max="1" width="5.33203125" style="1" customWidth="1"/>
    <col min="2" max="2" width="43.5546875" style="1" customWidth="1"/>
    <col min="3" max="3" width="11.109375" style="58" customWidth="1"/>
    <col min="4" max="4" width="13.6640625" style="59" customWidth="1"/>
    <col min="5" max="5" width="12.6640625" style="59" customWidth="1"/>
    <col min="6" max="6" width="13.6640625" style="59" customWidth="1"/>
    <col min="7" max="7" width="12.6640625" style="59" customWidth="1"/>
    <col min="8" max="8" width="13.6640625" style="59" customWidth="1"/>
    <col min="9" max="9" width="12.6640625" style="59" customWidth="1"/>
    <col min="10" max="10" width="13.6640625" style="59" customWidth="1"/>
    <col min="11" max="11" width="12.6640625" style="59" customWidth="1"/>
    <col min="12" max="12" width="13.6640625" style="59" customWidth="1"/>
    <col min="13" max="13" width="12.6640625" style="59" customWidth="1"/>
    <col min="14" max="14" width="13.6640625" style="59" customWidth="1"/>
    <col min="15" max="15" width="12.6640625" style="59" customWidth="1"/>
    <col min="16" max="16" width="13.6640625" style="59" customWidth="1"/>
    <col min="17" max="17" width="12.6640625" style="59" customWidth="1"/>
    <col min="18" max="18" width="13.6640625" style="59" customWidth="1"/>
    <col min="19" max="19" width="12.6640625" style="59" customWidth="1"/>
    <col min="20" max="20" width="13.6640625" style="59" customWidth="1"/>
    <col min="21" max="21" width="12.6640625" style="59" customWidth="1"/>
    <col min="22" max="22" width="13.6640625" style="59" customWidth="1"/>
    <col min="23" max="23" width="12.6640625" style="59" customWidth="1"/>
    <col min="24" max="24" width="13.6640625" style="59" customWidth="1"/>
    <col min="25" max="25" width="12.6640625" style="59" customWidth="1"/>
    <col min="26" max="26" width="13.6640625" style="59" customWidth="1"/>
    <col min="27" max="27" width="12.6640625" style="59" customWidth="1"/>
    <col min="28" max="28" width="13.6640625" style="59" customWidth="1"/>
    <col min="29" max="29" width="12.6640625" style="59" customWidth="1"/>
    <col min="30" max="16384" width="9.109375" style="1"/>
  </cols>
  <sheetData>
    <row r="1" spans="1:29" ht="24.75" customHeight="1">
      <c r="A1" s="101" t="s">
        <v>0</v>
      </c>
      <c r="B1" s="104" t="s">
        <v>1</v>
      </c>
      <c r="C1" s="107" t="s">
        <v>2</v>
      </c>
      <c r="D1" s="99" t="s">
        <v>3</v>
      </c>
      <c r="E1" s="100"/>
      <c r="F1" s="99" t="s">
        <v>4</v>
      </c>
      <c r="G1" s="100"/>
      <c r="H1" s="99" t="s">
        <v>5</v>
      </c>
      <c r="I1" s="100"/>
      <c r="J1" s="99" t="s">
        <v>6</v>
      </c>
      <c r="K1" s="100"/>
      <c r="L1" s="99" t="s">
        <v>7</v>
      </c>
      <c r="M1" s="100"/>
      <c r="N1" s="99" t="s">
        <v>8</v>
      </c>
      <c r="O1" s="100"/>
      <c r="P1" s="99" t="s">
        <v>9</v>
      </c>
      <c r="Q1" s="100"/>
      <c r="R1" s="99" t="s">
        <v>10</v>
      </c>
      <c r="S1" s="100"/>
      <c r="T1" s="99" t="s">
        <v>11</v>
      </c>
      <c r="U1" s="100"/>
      <c r="V1" s="99" t="s">
        <v>12</v>
      </c>
      <c r="W1" s="100"/>
      <c r="X1" s="99" t="s">
        <v>13</v>
      </c>
      <c r="Y1" s="100"/>
      <c r="Z1" s="99" t="s">
        <v>14</v>
      </c>
      <c r="AA1" s="100"/>
      <c r="AB1" s="99" t="s">
        <v>15</v>
      </c>
      <c r="AC1" s="100"/>
    </row>
    <row r="2" spans="1:29" ht="12.75" customHeight="1">
      <c r="A2" s="102"/>
      <c r="B2" s="105"/>
      <c r="C2" s="108"/>
      <c r="D2" s="95" t="s">
        <v>16</v>
      </c>
      <c r="E2" s="97" t="s">
        <v>17</v>
      </c>
      <c r="F2" s="95" t="s">
        <v>16</v>
      </c>
      <c r="G2" s="97" t="s">
        <v>17</v>
      </c>
      <c r="H2" s="95" t="s">
        <v>16</v>
      </c>
      <c r="I2" s="97" t="s">
        <v>17</v>
      </c>
      <c r="J2" s="95" t="s">
        <v>16</v>
      </c>
      <c r="K2" s="97" t="s">
        <v>17</v>
      </c>
      <c r="L2" s="95" t="s">
        <v>16</v>
      </c>
      <c r="M2" s="97" t="s">
        <v>17</v>
      </c>
      <c r="N2" s="95" t="s">
        <v>16</v>
      </c>
      <c r="O2" s="97" t="s">
        <v>17</v>
      </c>
      <c r="P2" s="95" t="s">
        <v>16</v>
      </c>
      <c r="Q2" s="97" t="s">
        <v>17</v>
      </c>
      <c r="R2" s="95" t="s">
        <v>16</v>
      </c>
      <c r="S2" s="97" t="s">
        <v>17</v>
      </c>
      <c r="T2" s="95" t="s">
        <v>16</v>
      </c>
      <c r="U2" s="97" t="s">
        <v>17</v>
      </c>
      <c r="V2" s="95" t="s">
        <v>16</v>
      </c>
      <c r="W2" s="97" t="s">
        <v>17</v>
      </c>
      <c r="X2" s="95" t="s">
        <v>16</v>
      </c>
      <c r="Y2" s="97" t="s">
        <v>17</v>
      </c>
      <c r="Z2" s="95" t="s">
        <v>16</v>
      </c>
      <c r="AA2" s="97" t="s">
        <v>17</v>
      </c>
      <c r="AB2" s="95" t="s">
        <v>16</v>
      </c>
      <c r="AC2" s="97" t="s">
        <v>17</v>
      </c>
    </row>
    <row r="3" spans="1:29" ht="13.8" thickBot="1">
      <c r="A3" s="103"/>
      <c r="B3" s="106"/>
      <c r="C3" s="109"/>
      <c r="D3" s="96"/>
      <c r="E3" s="98"/>
      <c r="F3" s="96"/>
      <c r="G3" s="98"/>
      <c r="H3" s="96"/>
      <c r="I3" s="98"/>
      <c r="J3" s="96"/>
      <c r="K3" s="98"/>
      <c r="L3" s="96"/>
      <c r="M3" s="98"/>
      <c r="N3" s="96"/>
      <c r="O3" s="98"/>
      <c r="P3" s="96"/>
      <c r="Q3" s="98"/>
      <c r="R3" s="96"/>
      <c r="S3" s="98"/>
      <c r="T3" s="96"/>
      <c r="U3" s="98"/>
      <c r="V3" s="96"/>
      <c r="W3" s="98"/>
      <c r="X3" s="96"/>
      <c r="Y3" s="98"/>
      <c r="Z3" s="96"/>
      <c r="AA3" s="98"/>
      <c r="AB3" s="96"/>
      <c r="AC3" s="98"/>
    </row>
    <row r="4" spans="1:29" s="6" customFormat="1" ht="11.4" thickTop="1" thickBot="1">
      <c r="A4" s="2">
        <v>1</v>
      </c>
      <c r="B4" s="3">
        <v>2</v>
      </c>
      <c r="C4" s="3">
        <v>3</v>
      </c>
      <c r="D4" s="4">
        <v>4</v>
      </c>
      <c r="E4" s="5">
        <v>5</v>
      </c>
      <c r="F4" s="4">
        <v>6</v>
      </c>
      <c r="G4" s="5">
        <v>7</v>
      </c>
      <c r="H4" s="4">
        <v>8</v>
      </c>
      <c r="I4" s="5">
        <v>9</v>
      </c>
      <c r="J4" s="4">
        <v>10</v>
      </c>
      <c r="K4" s="5">
        <v>11</v>
      </c>
      <c r="L4" s="4">
        <v>12</v>
      </c>
      <c r="M4" s="5">
        <v>13</v>
      </c>
      <c r="N4" s="4">
        <v>14</v>
      </c>
      <c r="O4" s="5">
        <v>15</v>
      </c>
      <c r="P4" s="4">
        <v>16</v>
      </c>
      <c r="Q4" s="5">
        <v>17</v>
      </c>
      <c r="R4" s="4">
        <v>18</v>
      </c>
      <c r="S4" s="5">
        <v>19</v>
      </c>
      <c r="T4" s="4">
        <v>20</v>
      </c>
      <c r="U4" s="5">
        <v>21</v>
      </c>
      <c r="V4" s="4">
        <v>22</v>
      </c>
      <c r="W4" s="5">
        <v>23</v>
      </c>
      <c r="X4" s="4">
        <v>24</v>
      </c>
      <c r="Y4" s="5">
        <v>25</v>
      </c>
      <c r="Z4" s="4">
        <v>26</v>
      </c>
      <c r="AA4" s="5">
        <v>27</v>
      </c>
      <c r="AB4" s="4">
        <v>28</v>
      </c>
      <c r="AC4" s="5">
        <v>29</v>
      </c>
    </row>
    <row r="5" spans="1:29" s="13" customFormat="1" ht="16.5" customHeight="1" thickBot="1">
      <c r="A5" s="7"/>
      <c r="B5" s="8" t="s">
        <v>18</v>
      </c>
      <c r="C5" s="9"/>
      <c r="D5" s="10">
        <f>SUM(D6:D7)</f>
        <v>4228</v>
      </c>
      <c r="E5" s="10">
        <f>SUM(E6:E7)</f>
        <v>110430</v>
      </c>
      <c r="F5" s="10">
        <f t="shared" ref="F5:AC5" si="0">SUM(F6:F7)</f>
        <v>4703</v>
      </c>
      <c r="G5" s="10">
        <f t="shared" si="0"/>
        <v>121740</v>
      </c>
      <c r="H5" s="10">
        <f t="shared" si="0"/>
        <v>2346</v>
      </c>
      <c r="I5" s="10">
        <f t="shared" si="0"/>
        <v>62385</v>
      </c>
      <c r="J5" s="10">
        <f t="shared" si="0"/>
        <v>780</v>
      </c>
      <c r="K5" s="10">
        <f t="shared" si="0"/>
        <v>21705</v>
      </c>
      <c r="L5" s="10">
        <f t="shared" si="0"/>
        <v>1930</v>
      </c>
      <c r="M5" s="10">
        <f t="shared" si="0"/>
        <v>52275</v>
      </c>
      <c r="N5" s="10">
        <f t="shared" si="0"/>
        <v>3157</v>
      </c>
      <c r="O5" s="10">
        <f t="shared" si="0"/>
        <v>83250</v>
      </c>
      <c r="P5" s="10">
        <f>SUM(P6:P7)</f>
        <v>4555</v>
      </c>
      <c r="Q5" s="10">
        <f t="shared" si="0"/>
        <v>119955</v>
      </c>
      <c r="R5" s="10">
        <f t="shared" si="0"/>
        <v>4269</v>
      </c>
      <c r="S5" s="10">
        <f t="shared" si="0"/>
        <v>111645</v>
      </c>
      <c r="T5" s="10">
        <f t="shared" si="0"/>
        <v>4098</v>
      </c>
      <c r="U5" s="10">
        <f t="shared" si="0"/>
        <v>105090</v>
      </c>
      <c r="V5" s="10">
        <f t="shared" si="0"/>
        <v>3386</v>
      </c>
      <c r="W5" s="10">
        <f t="shared" si="0"/>
        <v>88575</v>
      </c>
      <c r="X5" s="10">
        <f t="shared" si="0"/>
        <v>2908</v>
      </c>
      <c r="Y5" s="10">
        <f t="shared" si="0"/>
        <v>77670</v>
      </c>
      <c r="Z5" s="10">
        <f t="shared" si="0"/>
        <v>3763</v>
      </c>
      <c r="AA5" s="10">
        <f t="shared" si="0"/>
        <v>100245</v>
      </c>
      <c r="AB5" s="10">
        <f t="shared" si="0"/>
        <v>40123</v>
      </c>
      <c r="AC5" s="11">
        <f t="shared" si="0"/>
        <v>1054965</v>
      </c>
    </row>
    <row r="6" spans="1:29" ht="18" customHeight="1">
      <c r="A6" s="14">
        <v>1</v>
      </c>
      <c r="B6" s="15" t="s">
        <v>19</v>
      </c>
      <c r="C6" s="16">
        <v>30</v>
      </c>
      <c r="D6" s="17">
        <v>3134</v>
      </c>
      <c r="E6" s="18">
        <f>C6*D6</f>
        <v>94020</v>
      </c>
      <c r="F6" s="17">
        <v>3413</v>
      </c>
      <c r="G6" s="18">
        <f>C6*F6</f>
        <v>102390</v>
      </c>
      <c r="H6" s="17">
        <v>1813</v>
      </c>
      <c r="I6" s="18">
        <f>H6*C6</f>
        <v>54390</v>
      </c>
      <c r="J6" s="17">
        <v>667</v>
      </c>
      <c r="K6" s="18">
        <f>C6*J6</f>
        <v>20010</v>
      </c>
      <c r="L6" s="17">
        <v>1555</v>
      </c>
      <c r="M6" s="18">
        <f>C6*L6</f>
        <v>46650</v>
      </c>
      <c r="N6" s="17">
        <v>2393</v>
      </c>
      <c r="O6" s="18">
        <f>C6*N6</f>
        <v>71790</v>
      </c>
      <c r="P6" s="17">
        <v>3442</v>
      </c>
      <c r="Q6" s="18">
        <f>C6*P6</f>
        <v>103260</v>
      </c>
      <c r="R6" s="17">
        <v>3174</v>
      </c>
      <c r="S6" s="18">
        <f>C6*R6</f>
        <v>95220</v>
      </c>
      <c r="T6" s="17">
        <v>2908</v>
      </c>
      <c r="U6" s="18">
        <f>C6*T6</f>
        <v>87240</v>
      </c>
      <c r="V6" s="17">
        <v>2519</v>
      </c>
      <c r="W6" s="18">
        <f>C6*V6</f>
        <v>75570</v>
      </c>
      <c r="X6" s="17">
        <v>2270</v>
      </c>
      <c r="Y6" s="18">
        <f>C6*X6</f>
        <v>68100</v>
      </c>
      <c r="Z6" s="17">
        <v>2920</v>
      </c>
      <c r="AA6" s="18">
        <f>C6*Z6</f>
        <v>87600</v>
      </c>
      <c r="AB6" s="17">
        <f>D6+F6+H6+J6+L6+N6+P6+R6+T6+V6+X6+Z6</f>
        <v>30208</v>
      </c>
      <c r="AC6" s="19">
        <f>E6+G6+I6+K6+M6+O6+Q6+S6+U6+W6+Y6+AA6</f>
        <v>906240</v>
      </c>
    </row>
    <row r="7" spans="1:29" ht="18" customHeight="1" thickBot="1">
      <c r="A7" s="14">
        <v>2</v>
      </c>
      <c r="B7" s="15" t="s">
        <v>20</v>
      </c>
      <c r="C7" s="16">
        <f>C6/2</f>
        <v>15</v>
      </c>
      <c r="D7" s="17">
        <v>1094</v>
      </c>
      <c r="E7" s="18">
        <f>C7*D7</f>
        <v>16410</v>
      </c>
      <c r="F7" s="17">
        <v>1290</v>
      </c>
      <c r="G7" s="18">
        <f>C7*F7</f>
        <v>19350</v>
      </c>
      <c r="H7" s="17">
        <v>533</v>
      </c>
      <c r="I7" s="18">
        <f>H7*C7</f>
        <v>7995</v>
      </c>
      <c r="J7" s="17">
        <v>113</v>
      </c>
      <c r="K7" s="18">
        <f>C7*J7</f>
        <v>1695</v>
      </c>
      <c r="L7" s="17">
        <v>375</v>
      </c>
      <c r="M7" s="18">
        <f>C7*L7</f>
        <v>5625</v>
      </c>
      <c r="N7" s="17">
        <v>764</v>
      </c>
      <c r="O7" s="18">
        <f>C7*N7</f>
        <v>11460</v>
      </c>
      <c r="P7" s="17">
        <v>1113</v>
      </c>
      <c r="Q7" s="18">
        <f>C7*P7</f>
        <v>16695</v>
      </c>
      <c r="R7" s="17">
        <v>1095</v>
      </c>
      <c r="S7" s="18">
        <f>C7*R7</f>
        <v>16425</v>
      </c>
      <c r="T7" s="17">
        <v>1190</v>
      </c>
      <c r="U7" s="18">
        <f>C7*T7</f>
        <v>17850</v>
      </c>
      <c r="V7" s="17">
        <v>867</v>
      </c>
      <c r="W7" s="18">
        <f>C7*V7</f>
        <v>13005</v>
      </c>
      <c r="X7" s="17">
        <v>638</v>
      </c>
      <c r="Y7" s="18">
        <f>C7*X7</f>
        <v>9570</v>
      </c>
      <c r="Z7" s="17">
        <v>843</v>
      </c>
      <c r="AA7" s="18">
        <f>C7*Z7</f>
        <v>12645</v>
      </c>
      <c r="AB7" s="17">
        <f>D7+F7+H7+J7+L7+N7+P7+R7+T7+V7+X7+Z7</f>
        <v>9915</v>
      </c>
      <c r="AC7" s="19">
        <f>E7+G7+I7+K7+M7+O7+Q7+S7+U7+W7+Y7+AA7</f>
        <v>148725</v>
      </c>
    </row>
    <row r="8" spans="1:29" s="13" customFormat="1" ht="16.5" customHeight="1" thickBot="1">
      <c r="A8" s="7"/>
      <c r="B8" s="8" t="s">
        <v>21</v>
      </c>
      <c r="C8" s="20"/>
      <c r="D8" s="10">
        <f t="shared" ref="D8:AC8" si="1">SUM(D9:D12)</f>
        <v>66266</v>
      </c>
      <c r="E8" s="10">
        <f t="shared" si="1"/>
        <v>4666905</v>
      </c>
      <c r="F8" s="10">
        <f t="shared" si="1"/>
        <v>61812</v>
      </c>
      <c r="G8" s="10">
        <f t="shared" si="1"/>
        <v>4381680</v>
      </c>
      <c r="H8" s="10">
        <f t="shared" si="1"/>
        <v>39377</v>
      </c>
      <c r="I8" s="10">
        <f t="shared" si="1"/>
        <v>2820540</v>
      </c>
      <c r="J8" s="10">
        <f t="shared" si="1"/>
        <v>13148</v>
      </c>
      <c r="K8" s="10">
        <f t="shared" si="1"/>
        <v>955650</v>
      </c>
      <c r="L8" s="10">
        <f t="shared" si="1"/>
        <v>24358</v>
      </c>
      <c r="M8" s="10">
        <f t="shared" si="1"/>
        <v>1755435</v>
      </c>
      <c r="N8" s="10">
        <f t="shared" si="1"/>
        <v>30447</v>
      </c>
      <c r="O8" s="10">
        <f t="shared" si="1"/>
        <v>2180145</v>
      </c>
      <c r="P8" s="10">
        <f>SUM(P9:P12)</f>
        <v>31771</v>
      </c>
      <c r="Q8" s="10">
        <f t="shared" si="1"/>
        <v>2263935</v>
      </c>
      <c r="R8" s="10">
        <f t="shared" si="1"/>
        <v>35099</v>
      </c>
      <c r="S8" s="10">
        <f t="shared" si="1"/>
        <v>2515140</v>
      </c>
      <c r="T8" s="10">
        <f t="shared" si="1"/>
        <v>40283</v>
      </c>
      <c r="U8" s="10">
        <f t="shared" si="1"/>
        <v>2891130</v>
      </c>
      <c r="V8" s="10">
        <f t="shared" si="1"/>
        <v>39695</v>
      </c>
      <c r="W8" s="10">
        <f t="shared" si="1"/>
        <v>2827035</v>
      </c>
      <c r="X8" s="10">
        <f t="shared" si="1"/>
        <v>35125</v>
      </c>
      <c r="Y8" s="10">
        <f t="shared" si="1"/>
        <v>2534175</v>
      </c>
      <c r="Z8" s="10">
        <f t="shared" si="1"/>
        <v>29778</v>
      </c>
      <c r="AA8" s="10">
        <f t="shared" si="1"/>
        <v>2155785</v>
      </c>
      <c r="AB8" s="10">
        <f t="shared" si="1"/>
        <v>447159</v>
      </c>
      <c r="AC8" s="11">
        <f t="shared" si="1"/>
        <v>31947555</v>
      </c>
    </row>
    <row r="9" spans="1:29" ht="19.5" customHeight="1">
      <c r="A9" s="14">
        <v>3</v>
      </c>
      <c r="B9" s="21" t="s">
        <v>22</v>
      </c>
      <c r="C9" s="16">
        <v>60</v>
      </c>
      <c r="D9" s="17">
        <v>19818</v>
      </c>
      <c r="E9" s="18">
        <f>C9*D9</f>
        <v>1189080</v>
      </c>
      <c r="F9" s="17">
        <v>18384</v>
      </c>
      <c r="G9" s="18">
        <f>C9*F9</f>
        <v>1103040</v>
      </c>
      <c r="H9" s="17">
        <v>11177</v>
      </c>
      <c r="I9" s="18">
        <f>H9*C9</f>
        <v>670620</v>
      </c>
      <c r="J9" s="17">
        <f>3345+1</f>
        <v>3346</v>
      </c>
      <c r="K9" s="18">
        <f>C9*J9</f>
        <v>200760</v>
      </c>
      <c r="L9" s="17">
        <v>6643</v>
      </c>
      <c r="M9" s="18">
        <f>C9*L9</f>
        <v>398580</v>
      </c>
      <c r="N9" s="17">
        <v>8196</v>
      </c>
      <c r="O9" s="18">
        <f>C9*N9</f>
        <v>491760</v>
      </c>
      <c r="P9" s="17">
        <v>7956</v>
      </c>
      <c r="Q9" s="18">
        <f>C9*P9</f>
        <v>477360</v>
      </c>
      <c r="R9" s="17">
        <v>8999</v>
      </c>
      <c r="S9" s="18">
        <f>C9*R9</f>
        <v>539940</v>
      </c>
      <c r="T9" s="17">
        <v>10723</v>
      </c>
      <c r="U9" s="18">
        <f>C9*T9</f>
        <v>643380</v>
      </c>
      <c r="V9" s="17">
        <v>9941</v>
      </c>
      <c r="W9" s="18">
        <f>C9*V9</f>
        <v>596460</v>
      </c>
      <c r="X9" s="17">
        <v>9221</v>
      </c>
      <c r="Y9" s="18">
        <f>C9*X9</f>
        <v>553260</v>
      </c>
      <c r="Z9" s="17">
        <v>7561</v>
      </c>
      <c r="AA9" s="18">
        <f>C9*Z9</f>
        <v>453660</v>
      </c>
      <c r="AB9" s="17">
        <f t="shared" ref="AB9:AC12" si="2">D9+F9+H9+J9+L9+N9+P9+R9+T9+V9+X9+Z9</f>
        <v>121965</v>
      </c>
      <c r="AC9" s="18">
        <f t="shared" si="2"/>
        <v>7317900</v>
      </c>
    </row>
    <row r="10" spans="1:29" ht="19.5" customHeight="1">
      <c r="A10" s="14">
        <v>4</v>
      </c>
      <c r="B10" s="21" t="s">
        <v>23</v>
      </c>
      <c r="C10" s="16">
        <v>30</v>
      </c>
      <c r="D10" s="17">
        <v>2721</v>
      </c>
      <c r="E10" s="18">
        <f>C10*D10</f>
        <v>81630</v>
      </c>
      <c r="F10" s="17">
        <v>2362</v>
      </c>
      <c r="G10" s="18">
        <f>C10*F10</f>
        <v>70860</v>
      </c>
      <c r="H10" s="17">
        <v>1470</v>
      </c>
      <c r="I10" s="18">
        <f>H10*C10</f>
        <v>44100</v>
      </c>
      <c r="J10" s="17">
        <v>542</v>
      </c>
      <c r="K10" s="18">
        <f>C10*J10</f>
        <v>16260</v>
      </c>
      <c r="L10" s="17">
        <v>965</v>
      </c>
      <c r="M10" s="18">
        <f>C10*L10</f>
        <v>28950</v>
      </c>
      <c r="N10" s="17">
        <v>1246</v>
      </c>
      <c r="O10" s="18">
        <f>C10*N10</f>
        <v>37380</v>
      </c>
      <c r="P10" s="17">
        <v>1315</v>
      </c>
      <c r="Q10" s="18">
        <f>C10*P10</f>
        <v>39450</v>
      </c>
      <c r="R10" s="17">
        <v>1418</v>
      </c>
      <c r="S10" s="18">
        <f>C10*R10</f>
        <v>42540</v>
      </c>
      <c r="T10" s="17">
        <v>1542</v>
      </c>
      <c r="U10" s="18">
        <f>C10*T10</f>
        <v>46260</v>
      </c>
      <c r="V10" s="17">
        <v>1487</v>
      </c>
      <c r="W10" s="18">
        <f>C10*V10</f>
        <v>44610</v>
      </c>
      <c r="X10" s="17">
        <v>1328</v>
      </c>
      <c r="Y10" s="18">
        <f>C10*X10</f>
        <v>39840</v>
      </c>
      <c r="Z10" s="17">
        <v>1107</v>
      </c>
      <c r="AA10" s="18">
        <f>C10*Z10</f>
        <v>33210</v>
      </c>
      <c r="AB10" s="17">
        <f t="shared" si="2"/>
        <v>17503</v>
      </c>
      <c r="AC10" s="18">
        <f t="shared" si="2"/>
        <v>525090</v>
      </c>
    </row>
    <row r="11" spans="1:29" ht="19.5" customHeight="1">
      <c r="A11" s="14">
        <v>5</v>
      </c>
      <c r="B11" s="15" t="s">
        <v>24</v>
      </c>
      <c r="C11" s="16">
        <v>90</v>
      </c>
      <c r="D11" s="17">
        <v>31744</v>
      </c>
      <c r="E11" s="18">
        <f>C11*D11</f>
        <v>2856960</v>
      </c>
      <c r="F11" s="17">
        <v>30218</v>
      </c>
      <c r="G11" s="18">
        <f>C11*F11</f>
        <v>2719620</v>
      </c>
      <c r="H11" s="17">
        <v>20066</v>
      </c>
      <c r="I11" s="18">
        <f>H11*C11</f>
        <v>1805940</v>
      </c>
      <c r="J11" s="17">
        <v>7154</v>
      </c>
      <c r="K11" s="18">
        <f>C11*J11</f>
        <v>643860</v>
      </c>
      <c r="L11" s="17">
        <v>12759</v>
      </c>
      <c r="M11" s="18">
        <f>C11*L11</f>
        <v>1148310</v>
      </c>
      <c r="N11" s="17">
        <v>15684</v>
      </c>
      <c r="O11" s="18">
        <f>C11*N11</f>
        <v>1411560</v>
      </c>
      <c r="P11" s="17">
        <v>16325</v>
      </c>
      <c r="Q11" s="18">
        <f>C11*P11</f>
        <v>1469250</v>
      </c>
      <c r="R11" s="17">
        <v>18266</v>
      </c>
      <c r="S11" s="18">
        <f>C11*R11</f>
        <v>1643940</v>
      </c>
      <c r="T11" s="17">
        <v>20904</v>
      </c>
      <c r="U11" s="18">
        <f>C11*T11</f>
        <v>1881360</v>
      </c>
      <c r="V11" s="17">
        <v>20310</v>
      </c>
      <c r="W11" s="18">
        <f>C11*V11</f>
        <v>1827900</v>
      </c>
      <c r="X11" s="17">
        <v>18559</v>
      </c>
      <c r="Y11" s="18">
        <f>C11*X11</f>
        <v>1670310</v>
      </c>
      <c r="Z11" s="17">
        <v>15977</v>
      </c>
      <c r="AA11" s="18">
        <f>C11*Z11</f>
        <v>1437930</v>
      </c>
      <c r="AB11" s="17">
        <f t="shared" si="2"/>
        <v>227966</v>
      </c>
      <c r="AC11" s="18">
        <f t="shared" si="2"/>
        <v>20516940</v>
      </c>
    </row>
    <row r="12" spans="1:29" ht="19.5" customHeight="1" thickBot="1">
      <c r="A12" s="14">
        <v>6</v>
      </c>
      <c r="B12" s="15" t="s">
        <v>25</v>
      </c>
      <c r="C12" s="16">
        <v>45</v>
      </c>
      <c r="D12" s="17">
        <v>11983</v>
      </c>
      <c r="E12" s="18">
        <f>C12*D12</f>
        <v>539235</v>
      </c>
      <c r="F12" s="17">
        <v>10848</v>
      </c>
      <c r="G12" s="18">
        <f>C12*F12</f>
        <v>488160</v>
      </c>
      <c r="H12" s="17">
        <v>6664</v>
      </c>
      <c r="I12" s="18">
        <f>H12*C12</f>
        <v>299880</v>
      </c>
      <c r="J12" s="17">
        <v>2106</v>
      </c>
      <c r="K12" s="18">
        <f>C12*J12</f>
        <v>94770</v>
      </c>
      <c r="L12" s="17">
        <v>3991</v>
      </c>
      <c r="M12" s="18">
        <f>C12*L12</f>
        <v>179595</v>
      </c>
      <c r="N12" s="17">
        <v>5321</v>
      </c>
      <c r="O12" s="18">
        <f>C12*N12</f>
        <v>239445</v>
      </c>
      <c r="P12" s="17">
        <v>6175</v>
      </c>
      <c r="Q12" s="18">
        <f>C12*P12</f>
        <v>277875</v>
      </c>
      <c r="R12" s="17">
        <v>6416</v>
      </c>
      <c r="S12" s="18">
        <f>C12*R12</f>
        <v>288720</v>
      </c>
      <c r="T12" s="17">
        <v>7114</v>
      </c>
      <c r="U12" s="18">
        <f>C12*T12</f>
        <v>320130</v>
      </c>
      <c r="V12" s="17">
        <v>7957</v>
      </c>
      <c r="W12" s="18">
        <f>C12*V12</f>
        <v>358065</v>
      </c>
      <c r="X12" s="17">
        <v>6017</v>
      </c>
      <c r="Y12" s="18">
        <f>C12*X12</f>
        <v>270765</v>
      </c>
      <c r="Z12" s="17">
        <v>5133</v>
      </c>
      <c r="AA12" s="18">
        <f>C12*Z12</f>
        <v>230985</v>
      </c>
      <c r="AB12" s="17">
        <f t="shared" si="2"/>
        <v>79725</v>
      </c>
      <c r="AC12" s="18">
        <f t="shared" si="2"/>
        <v>3587625</v>
      </c>
    </row>
    <row r="13" spans="1:29" s="13" customFormat="1" ht="16.5" customHeight="1" thickBot="1">
      <c r="A13" s="7"/>
      <c r="B13" s="8" t="s">
        <v>26</v>
      </c>
      <c r="C13" s="20"/>
      <c r="D13" s="10">
        <f>SUM(D14:D15)</f>
        <v>1369</v>
      </c>
      <c r="E13" s="10">
        <f>SUM(E14:E15)</f>
        <v>190740</v>
      </c>
      <c r="F13" s="10">
        <f t="shared" ref="F13:AC13" si="3">SUM(F14:F15)</f>
        <v>1018</v>
      </c>
      <c r="G13" s="10">
        <f t="shared" si="3"/>
        <v>138890</v>
      </c>
      <c r="H13" s="10">
        <f t="shared" si="3"/>
        <v>712</v>
      </c>
      <c r="I13" s="10">
        <f t="shared" si="3"/>
        <v>97665</v>
      </c>
      <c r="J13" s="10">
        <f t="shared" si="3"/>
        <v>137</v>
      </c>
      <c r="K13" s="10">
        <f t="shared" si="3"/>
        <v>18870</v>
      </c>
      <c r="L13" s="10">
        <f t="shared" si="3"/>
        <v>346</v>
      </c>
      <c r="M13" s="10">
        <f t="shared" si="3"/>
        <v>47600</v>
      </c>
      <c r="N13" s="10">
        <f t="shared" si="3"/>
        <v>422</v>
      </c>
      <c r="O13" s="10">
        <f t="shared" si="3"/>
        <v>57035</v>
      </c>
      <c r="P13" s="10">
        <f>SUM(P14:P15)</f>
        <v>619</v>
      </c>
      <c r="Q13" s="10">
        <f t="shared" si="3"/>
        <v>76840</v>
      </c>
      <c r="R13" s="10">
        <f>SUM(R14:R15)</f>
        <v>594</v>
      </c>
      <c r="S13" s="10">
        <f t="shared" si="3"/>
        <v>76585</v>
      </c>
      <c r="T13" s="10">
        <f t="shared" si="3"/>
        <v>625</v>
      </c>
      <c r="U13" s="10">
        <f t="shared" si="3"/>
        <v>82875</v>
      </c>
      <c r="V13" s="10">
        <f t="shared" si="3"/>
        <v>787</v>
      </c>
      <c r="W13" s="10">
        <f t="shared" si="3"/>
        <v>95540</v>
      </c>
      <c r="X13" s="10">
        <f t="shared" si="3"/>
        <v>428</v>
      </c>
      <c r="Y13" s="10">
        <f t="shared" si="3"/>
        <v>56780</v>
      </c>
      <c r="Z13" s="10">
        <f t="shared" si="3"/>
        <v>469</v>
      </c>
      <c r="AA13" s="10">
        <f t="shared" si="3"/>
        <v>66130</v>
      </c>
      <c r="AB13" s="10">
        <f t="shared" si="3"/>
        <v>7526</v>
      </c>
      <c r="AC13" s="11">
        <f t="shared" si="3"/>
        <v>1005550</v>
      </c>
    </row>
    <row r="14" spans="1:29" ht="17.25" customHeight="1">
      <c r="A14" s="14">
        <v>7</v>
      </c>
      <c r="B14" s="21" t="s">
        <v>19</v>
      </c>
      <c r="C14" s="16">
        <v>170</v>
      </c>
      <c r="D14" s="17">
        <v>875</v>
      </c>
      <c r="E14" s="18">
        <f>C14*D14</f>
        <v>148750</v>
      </c>
      <c r="F14" s="17">
        <v>616</v>
      </c>
      <c r="G14" s="18">
        <f>C14*F14</f>
        <v>104720</v>
      </c>
      <c r="H14" s="17">
        <v>437</v>
      </c>
      <c r="I14" s="18">
        <f>H14*C14</f>
        <v>74290</v>
      </c>
      <c r="J14" s="17">
        <v>85</v>
      </c>
      <c r="K14" s="18">
        <f>C14*J14</f>
        <v>14450</v>
      </c>
      <c r="L14" s="17">
        <v>214</v>
      </c>
      <c r="M14" s="18">
        <f>C14*L14</f>
        <v>36380</v>
      </c>
      <c r="N14" s="17">
        <v>249</v>
      </c>
      <c r="O14" s="18">
        <f>C14*N14</f>
        <v>42330</v>
      </c>
      <c r="P14" s="17">
        <v>285</v>
      </c>
      <c r="Q14" s="18">
        <f>C14*P14</f>
        <v>48450</v>
      </c>
      <c r="R14" s="17">
        <v>307</v>
      </c>
      <c r="S14" s="18">
        <f>C14*R14</f>
        <v>52190</v>
      </c>
      <c r="T14" s="17">
        <v>350</v>
      </c>
      <c r="U14" s="18">
        <f>C14*T14</f>
        <v>59500</v>
      </c>
      <c r="V14" s="17">
        <v>337</v>
      </c>
      <c r="W14" s="18">
        <f>C14*V14</f>
        <v>57290</v>
      </c>
      <c r="X14" s="17">
        <v>240</v>
      </c>
      <c r="Y14" s="18">
        <f>C14*X14</f>
        <v>40800</v>
      </c>
      <c r="Z14" s="17">
        <v>309</v>
      </c>
      <c r="AA14" s="18">
        <f>Z14*C14</f>
        <v>52530</v>
      </c>
      <c r="AB14" s="17">
        <f>D14+F14+H14+J14+L14+N14+P14+R14+T14+V14+X14+Z14</f>
        <v>4304</v>
      </c>
      <c r="AC14" s="18">
        <f>E14+G14+I14+K14+M14+O14+Q14+S14+U14+W14+Y14+AA14</f>
        <v>731680</v>
      </c>
    </row>
    <row r="15" spans="1:29" ht="17.25" customHeight="1" thickBot="1">
      <c r="A15" s="14">
        <v>8</v>
      </c>
      <c r="B15" s="21" t="s">
        <v>27</v>
      </c>
      <c r="C15" s="16">
        <f>C14/2</f>
        <v>85</v>
      </c>
      <c r="D15" s="17">
        <v>494</v>
      </c>
      <c r="E15" s="18">
        <f>C15*D15</f>
        <v>41990</v>
      </c>
      <c r="F15" s="17">
        <v>402</v>
      </c>
      <c r="G15" s="18">
        <f>C15*F15</f>
        <v>34170</v>
      </c>
      <c r="H15" s="17">
        <v>275</v>
      </c>
      <c r="I15" s="18">
        <f>H15*C15</f>
        <v>23375</v>
      </c>
      <c r="J15" s="17">
        <v>52</v>
      </c>
      <c r="K15" s="18">
        <f>C15*J15</f>
        <v>4420</v>
      </c>
      <c r="L15" s="17">
        <v>132</v>
      </c>
      <c r="M15" s="18">
        <f>C15*L15</f>
        <v>11220</v>
      </c>
      <c r="N15" s="17">
        <v>173</v>
      </c>
      <c r="O15" s="18">
        <f>C15*N15</f>
        <v>14705</v>
      </c>
      <c r="P15" s="17">
        <v>334</v>
      </c>
      <c r="Q15" s="18">
        <f>C15*P15</f>
        <v>28390</v>
      </c>
      <c r="R15" s="17">
        <v>287</v>
      </c>
      <c r="S15" s="18">
        <f>C15*R15</f>
        <v>24395</v>
      </c>
      <c r="T15" s="17">
        <v>275</v>
      </c>
      <c r="U15" s="18">
        <f>C15*T15</f>
        <v>23375</v>
      </c>
      <c r="V15" s="17">
        <v>450</v>
      </c>
      <c r="W15" s="18">
        <f>C15*V15</f>
        <v>38250</v>
      </c>
      <c r="X15" s="17">
        <v>188</v>
      </c>
      <c r="Y15" s="18">
        <f>C15*X15</f>
        <v>15980</v>
      </c>
      <c r="Z15" s="17">
        <v>160</v>
      </c>
      <c r="AA15" s="18">
        <f>Z15*C15</f>
        <v>13600</v>
      </c>
      <c r="AB15" s="17">
        <f>D15+F15+H15+J15+L15+N15+P15+R15+T15+V15+X15+Z15</f>
        <v>3222</v>
      </c>
      <c r="AC15" s="18">
        <f>E15+G15+I15+K15+M15+O15+Q15+S15+U15+W15+Y15+AA15</f>
        <v>273870</v>
      </c>
    </row>
    <row r="16" spans="1:29" s="13" customFormat="1" ht="16.5" customHeight="1" thickBot="1">
      <c r="A16" s="7"/>
      <c r="B16" s="8" t="s">
        <v>28</v>
      </c>
      <c r="C16" s="20"/>
      <c r="D16" s="10">
        <f>SUM(D17:D18)</f>
        <v>2996</v>
      </c>
      <c r="E16" s="10">
        <f>SUM(E17:E18)</f>
        <v>596400</v>
      </c>
      <c r="F16" s="10">
        <f t="shared" ref="F16:AC16" si="4">SUM(F17:F18)</f>
        <v>2157</v>
      </c>
      <c r="G16" s="10">
        <f t="shared" si="4"/>
        <v>433920</v>
      </c>
      <c r="H16" s="10">
        <f t="shared" si="4"/>
        <v>1415</v>
      </c>
      <c r="I16" s="10">
        <f t="shared" si="4"/>
        <v>262440</v>
      </c>
      <c r="J16" s="10">
        <f t="shared" si="4"/>
        <v>365</v>
      </c>
      <c r="K16" s="10">
        <f t="shared" si="4"/>
        <v>72240</v>
      </c>
      <c r="L16" s="10">
        <f t="shared" si="4"/>
        <v>784</v>
      </c>
      <c r="M16" s="10">
        <f t="shared" si="4"/>
        <v>151920</v>
      </c>
      <c r="N16" s="10">
        <f t="shared" si="4"/>
        <v>880</v>
      </c>
      <c r="O16" s="10">
        <f t="shared" si="4"/>
        <v>169800</v>
      </c>
      <c r="P16" s="10">
        <f>SUM(P17:P18)</f>
        <v>888</v>
      </c>
      <c r="Q16" s="10">
        <f t="shared" si="4"/>
        <v>166080</v>
      </c>
      <c r="R16" s="10">
        <f t="shared" si="4"/>
        <v>1082</v>
      </c>
      <c r="S16" s="10">
        <f t="shared" si="4"/>
        <v>211920</v>
      </c>
      <c r="T16" s="10">
        <f t="shared" si="4"/>
        <v>1282</v>
      </c>
      <c r="U16" s="10">
        <f t="shared" si="4"/>
        <v>249720</v>
      </c>
      <c r="V16" s="10">
        <f t="shared" si="4"/>
        <v>1069</v>
      </c>
      <c r="W16" s="10">
        <f t="shared" si="4"/>
        <v>192240</v>
      </c>
      <c r="X16" s="10">
        <f t="shared" si="4"/>
        <v>773</v>
      </c>
      <c r="Y16" s="10">
        <f t="shared" si="4"/>
        <v>151320</v>
      </c>
      <c r="Z16" s="10">
        <f t="shared" si="4"/>
        <v>1114</v>
      </c>
      <c r="AA16" s="10">
        <f t="shared" si="4"/>
        <v>226200</v>
      </c>
      <c r="AB16" s="10">
        <f t="shared" si="4"/>
        <v>14805</v>
      </c>
      <c r="AC16" s="11">
        <f t="shared" si="4"/>
        <v>2884200</v>
      </c>
    </row>
    <row r="17" spans="1:29" ht="17.25" customHeight="1">
      <c r="A17" s="14">
        <v>9</v>
      </c>
      <c r="B17" s="21" t="s">
        <v>19</v>
      </c>
      <c r="C17" s="16">
        <v>240</v>
      </c>
      <c r="D17" s="17">
        <v>1974</v>
      </c>
      <c r="E17" s="18">
        <f>C17*D17</f>
        <v>473760</v>
      </c>
      <c r="F17" s="17">
        <v>1459</v>
      </c>
      <c r="G17" s="18">
        <f>C17*F17</f>
        <v>350160</v>
      </c>
      <c r="H17" s="17">
        <v>772</v>
      </c>
      <c r="I17" s="18">
        <f>H17*C17</f>
        <v>185280</v>
      </c>
      <c r="J17" s="17">
        <v>237</v>
      </c>
      <c r="K17" s="18">
        <f>C17*J17</f>
        <v>56880</v>
      </c>
      <c r="L17" s="17">
        <v>482</v>
      </c>
      <c r="M17" s="18">
        <f>C17*L17</f>
        <v>115680</v>
      </c>
      <c r="N17" s="17">
        <v>535</v>
      </c>
      <c r="O17" s="18">
        <f>C17*N17</f>
        <v>128400</v>
      </c>
      <c r="P17" s="17">
        <v>496</v>
      </c>
      <c r="Q17" s="18">
        <f>C17*P17</f>
        <v>119040</v>
      </c>
      <c r="R17" s="17">
        <v>684</v>
      </c>
      <c r="S17" s="18">
        <f>C17*R17</f>
        <v>164160</v>
      </c>
      <c r="T17" s="17">
        <v>799</v>
      </c>
      <c r="U17" s="18">
        <f>C17*T17</f>
        <v>191760</v>
      </c>
      <c r="V17" s="17">
        <v>533</v>
      </c>
      <c r="W17" s="18">
        <f>C17*V17</f>
        <v>127920</v>
      </c>
      <c r="X17" s="17">
        <v>488</v>
      </c>
      <c r="Y17" s="18">
        <f>C17*X17</f>
        <v>117120</v>
      </c>
      <c r="Z17" s="17">
        <v>771</v>
      </c>
      <c r="AA17" s="18">
        <f>C17*Z17</f>
        <v>185040</v>
      </c>
      <c r="AB17" s="17">
        <f>D17+F17+H17+J17+L17+N17+P17+R17+T17+V17+X17+Z17</f>
        <v>9230</v>
      </c>
      <c r="AC17" s="18">
        <f>E17+G17+I17+K17+M17+O17+Q17+S17+U17+W17+Y17+AA17</f>
        <v>2215200</v>
      </c>
    </row>
    <row r="18" spans="1:29" ht="17.25" customHeight="1" thickBot="1">
      <c r="A18" s="14">
        <v>10</v>
      </c>
      <c r="B18" s="21" t="s">
        <v>27</v>
      </c>
      <c r="C18" s="16">
        <f>C17/2</f>
        <v>120</v>
      </c>
      <c r="D18" s="17">
        <v>1022</v>
      </c>
      <c r="E18" s="18">
        <f>C18*D18</f>
        <v>122640</v>
      </c>
      <c r="F18" s="17">
        <v>698</v>
      </c>
      <c r="G18" s="18">
        <f>C18*F18</f>
        <v>83760</v>
      </c>
      <c r="H18" s="17">
        <v>643</v>
      </c>
      <c r="I18" s="22">
        <f>H18*C18</f>
        <v>77160</v>
      </c>
      <c r="J18" s="17">
        <v>128</v>
      </c>
      <c r="K18" s="18">
        <f>C18*J18</f>
        <v>15360</v>
      </c>
      <c r="L18" s="17">
        <v>302</v>
      </c>
      <c r="M18" s="18">
        <f>C18*L18</f>
        <v>36240</v>
      </c>
      <c r="N18" s="17">
        <v>345</v>
      </c>
      <c r="O18" s="18">
        <f>C18*N18</f>
        <v>41400</v>
      </c>
      <c r="P18" s="17">
        <v>392</v>
      </c>
      <c r="Q18" s="18">
        <f>C18*P18</f>
        <v>47040</v>
      </c>
      <c r="R18" s="17">
        <v>398</v>
      </c>
      <c r="S18" s="18">
        <f>C18*R18</f>
        <v>47760</v>
      </c>
      <c r="T18" s="17">
        <v>483</v>
      </c>
      <c r="U18" s="18">
        <f>C18*T18</f>
        <v>57960</v>
      </c>
      <c r="V18" s="17">
        <v>536</v>
      </c>
      <c r="W18" s="18">
        <f>C18*V18</f>
        <v>64320</v>
      </c>
      <c r="X18" s="17">
        <v>285</v>
      </c>
      <c r="Y18" s="18">
        <f>C18*X18</f>
        <v>34200</v>
      </c>
      <c r="Z18" s="17">
        <v>343</v>
      </c>
      <c r="AA18" s="18">
        <f>C18*Z18</f>
        <v>41160</v>
      </c>
      <c r="AB18" s="17">
        <f>D18+F18+H18+J18+L18+N18+P18+R18+T18+V18+X18+Z18</f>
        <v>5575</v>
      </c>
      <c r="AC18" s="18">
        <f>E18+G18+I18+K18+M18+O18+Q18+S18+U18+W18+Y18+AA18</f>
        <v>669000</v>
      </c>
    </row>
    <row r="19" spans="1:29" s="13" customFormat="1" ht="16.5" customHeight="1" thickBot="1">
      <c r="A19" s="7"/>
      <c r="B19" s="8" t="s">
        <v>29</v>
      </c>
      <c r="C19" s="20"/>
      <c r="D19" s="10">
        <f>SUM(D20:D27)</f>
        <v>4719</v>
      </c>
      <c r="E19" s="10">
        <f>SUM(E20:E27)</f>
        <v>1019473</v>
      </c>
      <c r="F19" s="10">
        <f t="shared" ref="F19:AA19" si="5">SUM(F20:F27)</f>
        <v>12852</v>
      </c>
      <c r="G19" s="10">
        <f t="shared" si="5"/>
        <v>2348984</v>
      </c>
      <c r="H19" s="23">
        <f t="shared" si="5"/>
        <v>9478</v>
      </c>
      <c r="I19" s="24">
        <f t="shared" si="5"/>
        <v>1603720</v>
      </c>
      <c r="J19" s="10">
        <f t="shared" si="5"/>
        <v>162</v>
      </c>
      <c r="K19" s="10">
        <f t="shared" si="5"/>
        <v>37710</v>
      </c>
      <c r="L19" s="10">
        <f t="shared" si="5"/>
        <v>542</v>
      </c>
      <c r="M19" s="10">
        <f t="shared" si="5"/>
        <v>120172</v>
      </c>
      <c r="N19" s="10"/>
      <c r="O19" s="10">
        <f t="shared" si="5"/>
        <v>195017</v>
      </c>
      <c r="P19" s="10">
        <f>SUM(P20:P27)</f>
        <v>1170</v>
      </c>
      <c r="Q19" s="10">
        <f t="shared" si="5"/>
        <v>250685</v>
      </c>
      <c r="R19" s="10">
        <f t="shared" si="5"/>
        <v>1387</v>
      </c>
      <c r="S19" s="10">
        <f t="shared" si="5"/>
        <v>309423</v>
      </c>
      <c r="T19" s="10">
        <f t="shared" si="5"/>
        <v>2682</v>
      </c>
      <c r="U19" s="10">
        <f t="shared" si="5"/>
        <v>543361</v>
      </c>
      <c r="V19" s="10">
        <f t="shared" si="5"/>
        <v>4266</v>
      </c>
      <c r="W19" s="10">
        <f t="shared" si="5"/>
        <v>771178</v>
      </c>
      <c r="X19" s="10">
        <f t="shared" si="5"/>
        <v>826</v>
      </c>
      <c r="Y19" s="10">
        <f t="shared" si="5"/>
        <v>172163</v>
      </c>
      <c r="Z19" s="10">
        <f t="shared" si="5"/>
        <v>1276</v>
      </c>
      <c r="AA19" s="10">
        <f t="shared" si="5"/>
        <v>281211</v>
      </c>
      <c r="AB19" s="10">
        <f>SUM(AB20:AB27)</f>
        <v>40286</v>
      </c>
      <c r="AC19" s="11">
        <f>SUM(AC20:AC27)</f>
        <v>7653097</v>
      </c>
    </row>
    <row r="20" spans="1:29" ht="18" customHeight="1">
      <c r="A20" s="14">
        <v>11</v>
      </c>
      <c r="B20" s="15" t="s">
        <v>30</v>
      </c>
      <c r="C20" s="16">
        <v>194</v>
      </c>
      <c r="D20" s="17">
        <v>371</v>
      </c>
      <c r="E20" s="18">
        <f t="shared" ref="E20:E27" si="6">C20*D20</f>
        <v>71974</v>
      </c>
      <c r="F20" s="17">
        <v>370</v>
      </c>
      <c r="G20" s="18">
        <f t="shared" ref="G20:G27" si="7">C20*F20</f>
        <v>71780</v>
      </c>
      <c r="H20" s="17">
        <v>172</v>
      </c>
      <c r="I20" s="18">
        <f t="shared" ref="I20:I27" si="8">H20*C20</f>
        <v>33368</v>
      </c>
      <c r="J20" s="17">
        <v>16</v>
      </c>
      <c r="K20" s="18">
        <f t="shared" ref="K20:K27" si="9">C20*J20</f>
        <v>3104</v>
      </c>
      <c r="L20" s="17">
        <v>45</v>
      </c>
      <c r="M20" s="18">
        <f t="shared" ref="M20:M27" si="10">C20*L20</f>
        <v>8730</v>
      </c>
      <c r="N20" s="17">
        <v>76</v>
      </c>
      <c r="O20" s="18">
        <f t="shared" ref="O20:O27" si="11">C20*N20</f>
        <v>14744</v>
      </c>
      <c r="P20" s="17">
        <v>59</v>
      </c>
      <c r="Q20" s="18">
        <f t="shared" ref="Q20:Q27" si="12">C20*P20</f>
        <v>11446</v>
      </c>
      <c r="R20" s="17">
        <v>79</v>
      </c>
      <c r="S20" s="18">
        <f t="shared" ref="S20:S27" si="13">C20*R20</f>
        <v>15326</v>
      </c>
      <c r="T20" s="17">
        <v>135</v>
      </c>
      <c r="U20" s="18">
        <f t="shared" ref="U20:U27" si="14">C20*T20</f>
        <v>26190</v>
      </c>
      <c r="V20" s="17">
        <v>122</v>
      </c>
      <c r="W20" s="18">
        <f t="shared" ref="W20:W27" si="15">C20*V20</f>
        <v>23668</v>
      </c>
      <c r="X20" s="17">
        <v>62</v>
      </c>
      <c r="Y20" s="18">
        <f t="shared" ref="Y20:Y27" si="16">C20*X20</f>
        <v>12028</v>
      </c>
      <c r="Z20" s="17">
        <v>96</v>
      </c>
      <c r="AA20" s="18">
        <f t="shared" ref="AA20:AA27" si="17">C20*Z20</f>
        <v>18624</v>
      </c>
      <c r="AB20" s="17">
        <f t="shared" ref="AB20:AC27" si="18">D20+F20+H20+J20+L20+N20+P20+R20+T20+V20+X20+Z20</f>
        <v>1603</v>
      </c>
      <c r="AC20" s="18">
        <f t="shared" si="18"/>
        <v>310982</v>
      </c>
    </row>
    <row r="21" spans="1:29" ht="18" customHeight="1">
      <c r="A21" s="14">
        <v>12</v>
      </c>
      <c r="B21" s="15" t="s">
        <v>31</v>
      </c>
      <c r="C21" s="16">
        <v>97</v>
      </c>
      <c r="D21" s="17">
        <v>62</v>
      </c>
      <c r="E21" s="18">
        <f t="shared" si="6"/>
        <v>6014</v>
      </c>
      <c r="F21" s="17">
        <v>327</v>
      </c>
      <c r="G21" s="18">
        <f t="shared" si="7"/>
        <v>31719</v>
      </c>
      <c r="H21" s="17">
        <v>241</v>
      </c>
      <c r="I21" s="25">
        <f t="shared" si="8"/>
        <v>23377</v>
      </c>
      <c r="J21" s="17">
        <v>3</v>
      </c>
      <c r="K21" s="18">
        <f t="shared" si="9"/>
        <v>291</v>
      </c>
      <c r="L21" s="17">
        <v>16</v>
      </c>
      <c r="M21" s="18">
        <f t="shared" si="10"/>
        <v>1552</v>
      </c>
      <c r="N21" s="17">
        <v>14</v>
      </c>
      <c r="O21" s="18">
        <f t="shared" si="11"/>
        <v>1358</v>
      </c>
      <c r="P21" s="17">
        <v>12</v>
      </c>
      <c r="Q21" s="18">
        <f t="shared" si="12"/>
        <v>1164</v>
      </c>
      <c r="R21" s="17">
        <v>21</v>
      </c>
      <c r="S21" s="18">
        <f t="shared" si="13"/>
        <v>2037</v>
      </c>
      <c r="T21" s="17">
        <v>33</v>
      </c>
      <c r="U21" s="18">
        <f t="shared" si="14"/>
        <v>3201</v>
      </c>
      <c r="V21" s="17">
        <v>65</v>
      </c>
      <c r="W21" s="18">
        <f t="shared" si="15"/>
        <v>6305</v>
      </c>
      <c r="X21" s="17">
        <v>20</v>
      </c>
      <c r="Y21" s="18">
        <f t="shared" si="16"/>
        <v>1940</v>
      </c>
      <c r="Z21" s="17">
        <v>16</v>
      </c>
      <c r="AA21" s="18">
        <f t="shared" si="17"/>
        <v>1552</v>
      </c>
      <c r="AB21" s="17">
        <f t="shared" si="18"/>
        <v>830</v>
      </c>
      <c r="AC21" s="18">
        <f t="shared" si="18"/>
        <v>80510</v>
      </c>
    </row>
    <row r="22" spans="1:29" ht="18" customHeight="1">
      <c r="A22" s="14">
        <v>13</v>
      </c>
      <c r="B22" s="15" t="s">
        <v>32</v>
      </c>
      <c r="C22" s="16">
        <v>300</v>
      </c>
      <c r="D22" s="17">
        <v>362</v>
      </c>
      <c r="E22" s="18">
        <f t="shared" si="6"/>
        <v>108600</v>
      </c>
      <c r="F22" s="17">
        <v>397</v>
      </c>
      <c r="G22" s="18">
        <f t="shared" si="7"/>
        <v>119100</v>
      </c>
      <c r="H22" s="17">
        <v>266</v>
      </c>
      <c r="I22" s="18">
        <f t="shared" si="8"/>
        <v>79800</v>
      </c>
      <c r="J22" s="17">
        <v>16</v>
      </c>
      <c r="K22" s="18">
        <f t="shared" si="9"/>
        <v>4800</v>
      </c>
      <c r="L22" s="17">
        <v>70</v>
      </c>
      <c r="M22" s="18">
        <f t="shared" si="10"/>
        <v>21000</v>
      </c>
      <c r="N22" s="17">
        <v>94</v>
      </c>
      <c r="O22" s="18">
        <f t="shared" si="11"/>
        <v>28200</v>
      </c>
      <c r="P22" s="17">
        <v>86</v>
      </c>
      <c r="Q22" s="18">
        <f t="shared" si="12"/>
        <v>25800</v>
      </c>
      <c r="R22" s="17">
        <v>121</v>
      </c>
      <c r="S22" s="18">
        <f t="shared" si="13"/>
        <v>36300</v>
      </c>
      <c r="T22" s="17">
        <v>161</v>
      </c>
      <c r="U22" s="18">
        <f t="shared" si="14"/>
        <v>48300</v>
      </c>
      <c r="V22" s="17">
        <v>130</v>
      </c>
      <c r="W22" s="18">
        <f t="shared" si="15"/>
        <v>39000</v>
      </c>
      <c r="X22" s="17">
        <v>75</v>
      </c>
      <c r="Y22" s="18">
        <f t="shared" si="16"/>
        <v>22500</v>
      </c>
      <c r="Z22" s="17">
        <v>82</v>
      </c>
      <c r="AA22" s="18">
        <f t="shared" si="17"/>
        <v>24600</v>
      </c>
      <c r="AB22" s="17">
        <f t="shared" si="18"/>
        <v>1860</v>
      </c>
      <c r="AC22" s="18">
        <f t="shared" si="18"/>
        <v>558000</v>
      </c>
    </row>
    <row r="23" spans="1:29" ht="18" customHeight="1">
      <c r="A23" s="14">
        <v>14</v>
      </c>
      <c r="B23" s="15" t="s">
        <v>33</v>
      </c>
      <c r="C23" s="16">
        <v>150</v>
      </c>
      <c r="D23" s="17">
        <v>711</v>
      </c>
      <c r="E23" s="18">
        <f t="shared" si="6"/>
        <v>106650</v>
      </c>
      <c r="F23" s="17">
        <v>5739</v>
      </c>
      <c r="G23" s="18">
        <f t="shared" si="7"/>
        <v>860850</v>
      </c>
      <c r="H23" s="17">
        <v>5739</v>
      </c>
      <c r="I23" s="18">
        <f t="shared" si="8"/>
        <v>860850</v>
      </c>
      <c r="J23" s="17">
        <v>17</v>
      </c>
      <c r="K23" s="18">
        <f t="shared" si="9"/>
        <v>2550</v>
      </c>
      <c r="L23" s="17">
        <v>100</v>
      </c>
      <c r="M23" s="18">
        <f t="shared" si="10"/>
        <v>15000</v>
      </c>
      <c r="N23" s="17">
        <v>242</v>
      </c>
      <c r="O23" s="18">
        <f t="shared" si="11"/>
        <v>36300</v>
      </c>
      <c r="P23" s="17">
        <v>252</v>
      </c>
      <c r="Q23" s="18">
        <f t="shared" si="12"/>
        <v>37800</v>
      </c>
      <c r="R23" s="17">
        <v>199</v>
      </c>
      <c r="S23" s="18">
        <f t="shared" si="13"/>
        <v>29850</v>
      </c>
      <c r="T23" s="17">
        <v>652</v>
      </c>
      <c r="U23" s="18">
        <f t="shared" si="14"/>
        <v>97800</v>
      </c>
      <c r="V23" s="17">
        <v>1565</v>
      </c>
      <c r="W23" s="18">
        <f t="shared" si="15"/>
        <v>234750</v>
      </c>
      <c r="X23" s="17">
        <v>163</v>
      </c>
      <c r="Y23" s="18">
        <f t="shared" si="16"/>
        <v>24450</v>
      </c>
      <c r="Z23" s="17">
        <v>151</v>
      </c>
      <c r="AA23" s="18">
        <f t="shared" si="17"/>
        <v>22650</v>
      </c>
      <c r="AB23" s="17">
        <f t="shared" si="18"/>
        <v>15530</v>
      </c>
      <c r="AC23" s="18">
        <f t="shared" si="18"/>
        <v>2329500</v>
      </c>
    </row>
    <row r="24" spans="1:29" ht="18" customHeight="1">
      <c r="A24" s="14">
        <v>15</v>
      </c>
      <c r="B24" s="15" t="s">
        <v>34</v>
      </c>
      <c r="C24" s="16">
        <v>230</v>
      </c>
      <c r="D24" s="17">
        <v>560</v>
      </c>
      <c r="E24" s="18">
        <f t="shared" si="6"/>
        <v>128800</v>
      </c>
      <c r="F24" s="17">
        <v>799</v>
      </c>
      <c r="G24" s="18">
        <f t="shared" si="7"/>
        <v>183770</v>
      </c>
      <c r="H24" s="17">
        <v>179</v>
      </c>
      <c r="I24" s="18">
        <f t="shared" si="8"/>
        <v>41170</v>
      </c>
      <c r="J24" s="17">
        <v>34</v>
      </c>
      <c r="K24" s="18">
        <f t="shared" si="9"/>
        <v>7820</v>
      </c>
      <c r="L24" s="17">
        <v>80</v>
      </c>
      <c r="M24" s="18">
        <f t="shared" si="10"/>
        <v>18400</v>
      </c>
      <c r="N24" s="17">
        <v>103</v>
      </c>
      <c r="O24" s="18">
        <f t="shared" si="11"/>
        <v>23690</v>
      </c>
      <c r="P24" s="17">
        <v>160</v>
      </c>
      <c r="Q24" s="18">
        <f t="shared" si="12"/>
        <v>36800</v>
      </c>
      <c r="R24" s="17">
        <v>202</v>
      </c>
      <c r="S24" s="18">
        <f t="shared" si="13"/>
        <v>46460</v>
      </c>
      <c r="T24" s="17">
        <v>261</v>
      </c>
      <c r="U24" s="18">
        <f t="shared" si="14"/>
        <v>60030</v>
      </c>
      <c r="V24" s="17">
        <v>165</v>
      </c>
      <c r="W24" s="18">
        <f t="shared" si="15"/>
        <v>37950</v>
      </c>
      <c r="X24" s="17">
        <v>122</v>
      </c>
      <c r="Y24" s="18">
        <f t="shared" si="16"/>
        <v>28060</v>
      </c>
      <c r="Z24" s="17">
        <v>281</v>
      </c>
      <c r="AA24" s="18">
        <f t="shared" si="17"/>
        <v>64630</v>
      </c>
      <c r="AB24" s="17">
        <f t="shared" si="18"/>
        <v>2946</v>
      </c>
      <c r="AC24" s="18">
        <f t="shared" si="18"/>
        <v>677580</v>
      </c>
    </row>
    <row r="25" spans="1:29" ht="18" customHeight="1">
      <c r="A25" s="14">
        <v>16</v>
      </c>
      <c r="B25" s="15" t="s">
        <v>35</v>
      </c>
      <c r="C25" s="16">
        <f>C24/2</f>
        <v>115</v>
      </c>
      <c r="D25" s="17">
        <v>73</v>
      </c>
      <c r="E25" s="18">
        <f t="shared" si="6"/>
        <v>8395</v>
      </c>
      <c r="F25" s="17">
        <v>147</v>
      </c>
      <c r="G25" s="18">
        <f t="shared" si="7"/>
        <v>16905</v>
      </c>
      <c r="H25" s="17">
        <v>69</v>
      </c>
      <c r="I25" s="18">
        <f t="shared" si="8"/>
        <v>7935</v>
      </c>
      <c r="J25" s="17">
        <v>4</v>
      </c>
      <c r="K25" s="18">
        <f t="shared" si="9"/>
        <v>460</v>
      </c>
      <c r="L25" s="17">
        <v>16</v>
      </c>
      <c r="M25" s="18">
        <f t="shared" si="10"/>
        <v>1840</v>
      </c>
      <c r="N25" s="17">
        <v>28</v>
      </c>
      <c r="O25" s="18">
        <f t="shared" si="11"/>
        <v>3220</v>
      </c>
      <c r="P25" s="17">
        <v>18</v>
      </c>
      <c r="Q25" s="18">
        <f t="shared" si="12"/>
        <v>2070</v>
      </c>
      <c r="R25" s="17">
        <v>37</v>
      </c>
      <c r="S25" s="18">
        <f t="shared" si="13"/>
        <v>4255</v>
      </c>
      <c r="T25" s="17">
        <v>37</v>
      </c>
      <c r="U25" s="18">
        <f t="shared" si="14"/>
        <v>4255</v>
      </c>
      <c r="V25" s="17">
        <v>67</v>
      </c>
      <c r="W25" s="18">
        <f t="shared" si="15"/>
        <v>7705</v>
      </c>
      <c r="X25" s="17">
        <v>30</v>
      </c>
      <c r="Y25" s="18">
        <f t="shared" si="16"/>
        <v>3450</v>
      </c>
      <c r="Z25" s="17">
        <v>39</v>
      </c>
      <c r="AA25" s="18">
        <f t="shared" si="17"/>
        <v>4485</v>
      </c>
      <c r="AB25" s="17">
        <f t="shared" si="18"/>
        <v>565</v>
      </c>
      <c r="AC25" s="18">
        <f t="shared" si="18"/>
        <v>64975</v>
      </c>
    </row>
    <row r="26" spans="1:29" ht="18" customHeight="1">
      <c r="A26" s="14">
        <v>17</v>
      </c>
      <c r="B26" s="15" t="s">
        <v>36</v>
      </c>
      <c r="C26" s="16">
        <v>370</v>
      </c>
      <c r="D26" s="17">
        <v>604</v>
      </c>
      <c r="E26" s="18">
        <f t="shared" si="6"/>
        <v>223480</v>
      </c>
      <c r="F26" s="17">
        <v>683</v>
      </c>
      <c r="G26" s="18">
        <f t="shared" si="7"/>
        <v>252710</v>
      </c>
      <c r="H26" s="17">
        <v>200</v>
      </c>
      <c r="I26" s="22">
        <f t="shared" si="8"/>
        <v>74000</v>
      </c>
      <c r="J26" s="17">
        <v>29</v>
      </c>
      <c r="K26" s="18">
        <f t="shared" si="9"/>
        <v>10730</v>
      </c>
      <c r="L26" s="17">
        <v>75</v>
      </c>
      <c r="M26" s="18">
        <f t="shared" si="10"/>
        <v>27750</v>
      </c>
      <c r="N26" s="17">
        <v>104</v>
      </c>
      <c r="O26" s="18">
        <f t="shared" si="11"/>
        <v>38480</v>
      </c>
      <c r="P26" s="17">
        <v>150</v>
      </c>
      <c r="Q26" s="18">
        <f t="shared" si="12"/>
        <v>55500</v>
      </c>
      <c r="R26" s="17">
        <v>219</v>
      </c>
      <c r="S26" s="18">
        <f t="shared" si="13"/>
        <v>81030</v>
      </c>
      <c r="T26" s="17">
        <v>238</v>
      </c>
      <c r="U26" s="18">
        <f t="shared" si="14"/>
        <v>88060</v>
      </c>
      <c r="V26" s="17">
        <v>128</v>
      </c>
      <c r="W26" s="18">
        <f t="shared" si="15"/>
        <v>47360</v>
      </c>
      <c r="X26" s="17">
        <v>77</v>
      </c>
      <c r="Y26" s="18">
        <f t="shared" si="16"/>
        <v>28490</v>
      </c>
      <c r="Z26" s="17">
        <v>171</v>
      </c>
      <c r="AA26" s="18">
        <f t="shared" si="17"/>
        <v>63270</v>
      </c>
      <c r="AB26" s="17">
        <f t="shared" si="18"/>
        <v>2678</v>
      </c>
      <c r="AC26" s="18">
        <f t="shared" si="18"/>
        <v>990860</v>
      </c>
    </row>
    <row r="27" spans="1:29" ht="18" customHeight="1" thickBot="1">
      <c r="A27" s="14">
        <v>18</v>
      </c>
      <c r="B27" s="15" t="s">
        <v>37</v>
      </c>
      <c r="C27" s="16">
        <v>185</v>
      </c>
      <c r="D27" s="17">
        <v>1976</v>
      </c>
      <c r="E27" s="18">
        <f t="shared" si="6"/>
        <v>365560</v>
      </c>
      <c r="F27" s="17">
        <v>4390</v>
      </c>
      <c r="G27" s="18">
        <f t="shared" si="7"/>
        <v>812150</v>
      </c>
      <c r="H27" s="17">
        <v>2612</v>
      </c>
      <c r="I27" s="18">
        <f t="shared" si="8"/>
        <v>483220</v>
      </c>
      <c r="J27" s="17">
        <v>43</v>
      </c>
      <c r="K27" s="18">
        <f t="shared" si="9"/>
        <v>7955</v>
      </c>
      <c r="L27" s="17">
        <v>140</v>
      </c>
      <c r="M27" s="18">
        <f t="shared" si="10"/>
        <v>25900</v>
      </c>
      <c r="N27" s="17">
        <v>265</v>
      </c>
      <c r="O27" s="18">
        <f t="shared" si="11"/>
        <v>49025</v>
      </c>
      <c r="P27" s="17">
        <v>433</v>
      </c>
      <c r="Q27" s="18">
        <f t="shared" si="12"/>
        <v>80105</v>
      </c>
      <c r="R27" s="17">
        <v>509</v>
      </c>
      <c r="S27" s="18">
        <f t="shared" si="13"/>
        <v>94165</v>
      </c>
      <c r="T27" s="17">
        <v>1165</v>
      </c>
      <c r="U27" s="18">
        <f t="shared" si="14"/>
        <v>215525</v>
      </c>
      <c r="V27" s="17">
        <v>2024</v>
      </c>
      <c r="W27" s="18">
        <f t="shared" si="15"/>
        <v>374440</v>
      </c>
      <c r="X27" s="17">
        <v>277</v>
      </c>
      <c r="Y27" s="18">
        <f t="shared" si="16"/>
        <v>51245</v>
      </c>
      <c r="Z27" s="17">
        <v>440</v>
      </c>
      <c r="AA27" s="18">
        <f t="shared" si="17"/>
        <v>81400</v>
      </c>
      <c r="AB27" s="17">
        <f t="shared" si="18"/>
        <v>14274</v>
      </c>
      <c r="AC27" s="18">
        <f t="shared" si="18"/>
        <v>2640690</v>
      </c>
    </row>
    <row r="28" spans="1:29" s="13" customFormat="1" ht="16.5" customHeight="1" thickBot="1">
      <c r="A28" s="7"/>
      <c r="B28" s="8" t="s">
        <v>38</v>
      </c>
      <c r="C28" s="20"/>
      <c r="D28" s="10">
        <f>SUM(D29:D30)</f>
        <v>1529</v>
      </c>
      <c r="E28" s="10">
        <f>SUM(E29:E30)</f>
        <v>531720</v>
      </c>
      <c r="F28" s="10">
        <f>SUM(F29:F30)</f>
        <v>1026</v>
      </c>
      <c r="G28" s="10">
        <f>SUM(G29:G30)</f>
        <v>360570</v>
      </c>
      <c r="H28" s="23">
        <f>SUM(H29:H30)</f>
        <v>479</v>
      </c>
      <c r="I28" s="24">
        <f>I29+I30</f>
        <v>164220</v>
      </c>
      <c r="J28" s="10">
        <f t="shared" ref="J28:AC28" si="19">SUM(J29:J30)</f>
        <v>92</v>
      </c>
      <c r="K28" s="10">
        <f t="shared" si="19"/>
        <v>32130</v>
      </c>
      <c r="L28" s="10">
        <f t="shared" si="19"/>
        <v>255</v>
      </c>
      <c r="M28" s="10">
        <f t="shared" si="19"/>
        <v>91980</v>
      </c>
      <c r="N28" s="10">
        <f t="shared" si="19"/>
        <v>420</v>
      </c>
      <c r="O28" s="10">
        <f t="shared" si="19"/>
        <v>146580</v>
      </c>
      <c r="P28" s="10">
        <f>SUM(P29:P30)</f>
        <v>538</v>
      </c>
      <c r="Q28" s="10">
        <f t="shared" si="19"/>
        <v>185430</v>
      </c>
      <c r="R28" s="10">
        <f t="shared" si="19"/>
        <v>486</v>
      </c>
      <c r="S28" s="10">
        <f t="shared" si="19"/>
        <v>169470</v>
      </c>
      <c r="T28" s="10">
        <f t="shared" si="19"/>
        <v>528</v>
      </c>
      <c r="U28" s="10">
        <f t="shared" si="19"/>
        <v>170310</v>
      </c>
      <c r="V28" s="10">
        <f t="shared" si="19"/>
        <v>555</v>
      </c>
      <c r="W28" s="10">
        <f t="shared" si="19"/>
        <v>162960</v>
      </c>
      <c r="X28" s="10">
        <f t="shared" si="19"/>
        <v>302</v>
      </c>
      <c r="Y28" s="10">
        <f t="shared" si="19"/>
        <v>106260</v>
      </c>
      <c r="Z28" s="10">
        <f t="shared" si="19"/>
        <v>651</v>
      </c>
      <c r="AA28" s="10">
        <f t="shared" si="19"/>
        <v>226800</v>
      </c>
      <c r="AB28" s="10">
        <f t="shared" si="19"/>
        <v>6861</v>
      </c>
      <c r="AC28" s="10">
        <f t="shared" si="19"/>
        <v>2348430</v>
      </c>
    </row>
    <row r="29" spans="1:29" ht="18" customHeight="1">
      <c r="A29" s="14">
        <v>19</v>
      </c>
      <c r="B29" s="21" t="s">
        <v>19</v>
      </c>
      <c r="C29" s="16">
        <v>420</v>
      </c>
      <c r="D29" s="17">
        <v>1003</v>
      </c>
      <c r="E29" s="18">
        <f>C29*D29</f>
        <v>421260</v>
      </c>
      <c r="F29" s="17">
        <v>691</v>
      </c>
      <c r="G29" s="18">
        <f>C29*F29</f>
        <v>290220</v>
      </c>
      <c r="H29" s="17">
        <v>303</v>
      </c>
      <c r="I29" s="25">
        <f>H29*C29</f>
        <v>127260</v>
      </c>
      <c r="J29" s="17">
        <v>61</v>
      </c>
      <c r="K29" s="18">
        <f>C29*J29</f>
        <v>25620</v>
      </c>
      <c r="L29" s="17">
        <v>183</v>
      </c>
      <c r="M29" s="18">
        <f>C29*L29</f>
        <v>76860</v>
      </c>
      <c r="N29" s="17">
        <v>278</v>
      </c>
      <c r="O29" s="18">
        <f>C29*N29</f>
        <v>116760</v>
      </c>
      <c r="P29" s="17">
        <v>345</v>
      </c>
      <c r="Q29" s="18">
        <f>C29*P29</f>
        <v>144900</v>
      </c>
      <c r="R29" s="17">
        <v>321</v>
      </c>
      <c r="S29" s="18">
        <f>C29*R29</f>
        <v>134820</v>
      </c>
      <c r="T29" s="17">
        <v>283</v>
      </c>
      <c r="U29" s="18">
        <f>C29*T29</f>
        <v>118860</v>
      </c>
      <c r="V29" s="17">
        <v>221</v>
      </c>
      <c r="W29" s="18">
        <f>C29*V29</f>
        <v>92820</v>
      </c>
      <c r="X29" s="17">
        <v>204</v>
      </c>
      <c r="Y29" s="18">
        <f>C29*X29</f>
        <v>85680</v>
      </c>
      <c r="Z29" s="17">
        <v>429</v>
      </c>
      <c r="AA29" s="18">
        <f>C29*Z29</f>
        <v>180180</v>
      </c>
      <c r="AB29" s="17">
        <f>D29+F29+H29+J29+L29+N29+P29+R29+T29+V29+X29+Z29</f>
        <v>4322</v>
      </c>
      <c r="AC29" s="18">
        <f>E29+G29+I29+K29+M29+O29+Q29+S29+U29+W29+Y29+AA29</f>
        <v>1815240</v>
      </c>
    </row>
    <row r="30" spans="1:29" ht="18" customHeight="1" thickBot="1">
      <c r="A30" s="14">
        <v>20</v>
      </c>
      <c r="B30" s="21" t="s">
        <v>27</v>
      </c>
      <c r="C30" s="16">
        <v>210</v>
      </c>
      <c r="D30" s="17">
        <v>526</v>
      </c>
      <c r="E30" s="18">
        <f>C30*D30</f>
        <v>110460</v>
      </c>
      <c r="F30" s="17">
        <v>335</v>
      </c>
      <c r="G30" s="18">
        <f>C30*F30</f>
        <v>70350</v>
      </c>
      <c r="H30" s="17">
        <v>176</v>
      </c>
      <c r="I30" s="22">
        <f>H30*C30</f>
        <v>36960</v>
      </c>
      <c r="J30" s="17">
        <v>31</v>
      </c>
      <c r="K30" s="18">
        <f>C30*J30</f>
        <v>6510</v>
      </c>
      <c r="L30" s="17">
        <v>72</v>
      </c>
      <c r="M30" s="18">
        <f>C30*L30</f>
        <v>15120</v>
      </c>
      <c r="N30" s="17">
        <v>142</v>
      </c>
      <c r="O30" s="18">
        <f>C30*N30</f>
        <v>29820</v>
      </c>
      <c r="P30" s="17">
        <v>193</v>
      </c>
      <c r="Q30" s="18">
        <f>C30*P30</f>
        <v>40530</v>
      </c>
      <c r="R30" s="17">
        <v>165</v>
      </c>
      <c r="S30" s="18">
        <f>C30*R30</f>
        <v>34650</v>
      </c>
      <c r="T30" s="17">
        <v>245</v>
      </c>
      <c r="U30" s="18">
        <f>C30*T30</f>
        <v>51450</v>
      </c>
      <c r="V30" s="17">
        <v>334</v>
      </c>
      <c r="W30" s="18">
        <f>C30*V30</f>
        <v>70140</v>
      </c>
      <c r="X30" s="17">
        <v>98</v>
      </c>
      <c r="Y30" s="18">
        <f>C30*X30</f>
        <v>20580</v>
      </c>
      <c r="Z30" s="17">
        <v>222</v>
      </c>
      <c r="AA30" s="18">
        <f>C30*Z30</f>
        <v>46620</v>
      </c>
      <c r="AB30" s="17">
        <f>D30+F30+H30+J30+L30+N30+P30+R30+T30+V30+X30+Z30</f>
        <v>2539</v>
      </c>
      <c r="AC30" s="18">
        <f>E30+G30+I30+K30+M30+O30+Q30+S30+U30+W30+Y30+AA30</f>
        <v>533190</v>
      </c>
    </row>
    <row r="31" spans="1:29" s="13" customFormat="1" ht="16.5" customHeight="1" thickBot="1">
      <c r="A31" s="7"/>
      <c r="B31" s="8" t="s">
        <v>39</v>
      </c>
      <c r="C31" s="20"/>
      <c r="D31" s="10">
        <f>SUM(D32:D33)</f>
        <v>852</v>
      </c>
      <c r="E31" s="10">
        <f>SUM(E32:E33)</f>
        <v>617600</v>
      </c>
      <c r="F31" s="10">
        <f>SUM(F32:F33)</f>
        <v>571</v>
      </c>
      <c r="G31" s="10">
        <f>SUM(G32:G33)</f>
        <v>401600</v>
      </c>
      <c r="H31" s="23">
        <f>SUM(H32:H33)</f>
        <v>182</v>
      </c>
      <c r="I31" s="24">
        <f>I32+I33</f>
        <v>122800</v>
      </c>
      <c r="J31" s="10">
        <f t="shared" ref="J31:AC31" si="20">SUM(J32:J33)</f>
        <v>28</v>
      </c>
      <c r="K31" s="10">
        <f t="shared" si="20"/>
        <v>19200</v>
      </c>
      <c r="L31" s="10">
        <f t="shared" si="20"/>
        <v>78</v>
      </c>
      <c r="M31" s="10">
        <f t="shared" si="20"/>
        <v>54800</v>
      </c>
      <c r="N31" s="10">
        <f t="shared" si="20"/>
        <v>112</v>
      </c>
      <c r="O31" s="10">
        <f t="shared" si="20"/>
        <v>78000</v>
      </c>
      <c r="P31" s="10">
        <f>SUM(P32:P33)</f>
        <v>189</v>
      </c>
      <c r="Q31" s="10">
        <f t="shared" si="20"/>
        <v>123600</v>
      </c>
      <c r="R31" s="10">
        <f t="shared" si="20"/>
        <v>185</v>
      </c>
      <c r="S31" s="10">
        <f t="shared" si="20"/>
        <v>121200</v>
      </c>
      <c r="T31" s="10">
        <f t="shared" si="20"/>
        <v>282</v>
      </c>
      <c r="U31" s="10">
        <f t="shared" si="20"/>
        <v>172400</v>
      </c>
      <c r="V31" s="10">
        <f t="shared" si="20"/>
        <v>306</v>
      </c>
      <c r="W31" s="10">
        <f t="shared" si="20"/>
        <v>162400</v>
      </c>
      <c r="X31" s="10">
        <f t="shared" si="20"/>
        <v>151</v>
      </c>
      <c r="Y31" s="10">
        <f t="shared" si="20"/>
        <v>104400</v>
      </c>
      <c r="Z31" s="10">
        <f t="shared" si="20"/>
        <v>474</v>
      </c>
      <c r="AA31" s="10">
        <f t="shared" si="20"/>
        <v>322800</v>
      </c>
      <c r="AB31" s="10">
        <f t="shared" si="20"/>
        <v>3410</v>
      </c>
      <c r="AC31" s="10">
        <f t="shared" si="20"/>
        <v>2300800</v>
      </c>
    </row>
    <row r="32" spans="1:29" ht="18" customHeight="1">
      <c r="A32" s="14">
        <v>21</v>
      </c>
      <c r="B32" s="21" t="s">
        <v>19</v>
      </c>
      <c r="C32" s="16">
        <v>800</v>
      </c>
      <c r="D32" s="17">
        <v>692</v>
      </c>
      <c r="E32" s="18">
        <f>C32*D32</f>
        <v>553600</v>
      </c>
      <c r="F32" s="17">
        <v>433</v>
      </c>
      <c r="G32" s="18">
        <f>C32*F32</f>
        <v>346400</v>
      </c>
      <c r="H32" s="17">
        <v>125</v>
      </c>
      <c r="I32" s="25">
        <f>H32*C32</f>
        <v>100000</v>
      </c>
      <c r="J32" s="17">
        <v>20</v>
      </c>
      <c r="K32" s="18">
        <f>C32*J32</f>
        <v>16000</v>
      </c>
      <c r="L32" s="17">
        <v>59</v>
      </c>
      <c r="M32" s="18">
        <f>C32*L32</f>
        <v>47200</v>
      </c>
      <c r="N32" s="17">
        <v>83</v>
      </c>
      <c r="O32" s="18">
        <f>C32*N32</f>
        <v>66400</v>
      </c>
      <c r="P32" s="17">
        <v>120</v>
      </c>
      <c r="Q32" s="18">
        <f>C32*P32</f>
        <v>96000</v>
      </c>
      <c r="R32" s="17">
        <v>118</v>
      </c>
      <c r="S32" s="18">
        <f>C32*R32</f>
        <v>94400</v>
      </c>
      <c r="T32" s="17">
        <v>149</v>
      </c>
      <c r="U32" s="18">
        <f>C32*T32</f>
        <v>119200</v>
      </c>
      <c r="V32" s="17">
        <v>100</v>
      </c>
      <c r="W32" s="18">
        <f>C32*V32</f>
        <v>80000</v>
      </c>
      <c r="X32" s="17">
        <v>110</v>
      </c>
      <c r="Y32" s="18">
        <f>C32*X32</f>
        <v>88000</v>
      </c>
      <c r="Z32" s="17">
        <v>333</v>
      </c>
      <c r="AA32" s="18">
        <f>C32*Z32</f>
        <v>266400</v>
      </c>
      <c r="AB32" s="17">
        <f>D32+F32+H32+J32+L32+N32+P32+R32+T32+V32+X32+Z32</f>
        <v>2342</v>
      </c>
      <c r="AC32" s="18">
        <f>E32+G32+I32+K32+M32+O32+Q32+S32+U32+W32+Y32+AA32</f>
        <v>1873600</v>
      </c>
    </row>
    <row r="33" spans="1:29" ht="18" customHeight="1" thickBot="1">
      <c r="A33" s="14">
        <v>22</v>
      </c>
      <c r="B33" s="21" t="s">
        <v>27</v>
      </c>
      <c r="C33" s="16">
        <v>400</v>
      </c>
      <c r="D33" s="17">
        <v>160</v>
      </c>
      <c r="E33" s="18">
        <f>C33*D33</f>
        <v>64000</v>
      </c>
      <c r="F33" s="17">
        <v>138</v>
      </c>
      <c r="G33" s="18">
        <f>C33*F33</f>
        <v>55200</v>
      </c>
      <c r="H33" s="17">
        <v>57</v>
      </c>
      <c r="I33" s="22">
        <f>H33*C33</f>
        <v>22800</v>
      </c>
      <c r="J33" s="17">
        <v>8</v>
      </c>
      <c r="K33" s="18">
        <f>C33*J33</f>
        <v>3200</v>
      </c>
      <c r="L33" s="17">
        <v>19</v>
      </c>
      <c r="M33" s="18">
        <f>C33*L33</f>
        <v>7600</v>
      </c>
      <c r="N33" s="17">
        <v>29</v>
      </c>
      <c r="O33" s="18">
        <f>C33*N33</f>
        <v>11600</v>
      </c>
      <c r="P33" s="17">
        <v>69</v>
      </c>
      <c r="Q33" s="18">
        <f>C33*P33</f>
        <v>27600</v>
      </c>
      <c r="R33" s="17">
        <v>67</v>
      </c>
      <c r="S33" s="18">
        <f>C33*R33</f>
        <v>26800</v>
      </c>
      <c r="T33" s="17">
        <v>133</v>
      </c>
      <c r="U33" s="18">
        <f>C33*T33</f>
        <v>53200</v>
      </c>
      <c r="V33" s="17">
        <v>206</v>
      </c>
      <c r="W33" s="18">
        <f>C33*V33</f>
        <v>82400</v>
      </c>
      <c r="X33" s="17">
        <v>41</v>
      </c>
      <c r="Y33" s="18">
        <f>C33*X33</f>
        <v>16400</v>
      </c>
      <c r="Z33" s="17">
        <v>141</v>
      </c>
      <c r="AA33" s="18">
        <f>C33*Z33</f>
        <v>56400</v>
      </c>
      <c r="AB33" s="17">
        <f>D33+F33+H33+J33+L33+N33+P33+R33+T33+V33+X33+Z33</f>
        <v>1068</v>
      </c>
      <c r="AC33" s="18">
        <f>E33+G33+I33+K33+M33+O33+Q33+S33+U33+W33+Y33+AA33</f>
        <v>427200</v>
      </c>
    </row>
    <row r="34" spans="1:29" s="13" customFormat="1" ht="16.5" customHeight="1" thickBot="1">
      <c r="A34" s="7"/>
      <c r="B34" s="8" t="s">
        <v>40</v>
      </c>
      <c r="C34" s="20"/>
      <c r="D34" s="10">
        <f>SUM(D35:D36)</f>
        <v>31</v>
      </c>
      <c r="E34" s="10">
        <f>SUM(E35:E36)</f>
        <v>5270</v>
      </c>
      <c r="F34" s="10">
        <f>SUM(F35:F36)</f>
        <v>25</v>
      </c>
      <c r="G34" s="10">
        <f>SUM(G35:G36)</f>
        <v>4250</v>
      </c>
      <c r="H34" s="23">
        <f>SUM(H35:H36)</f>
        <v>20</v>
      </c>
      <c r="I34" s="24">
        <f>I35+I36</f>
        <v>3400</v>
      </c>
      <c r="J34" s="10">
        <f t="shared" ref="J34:AC34" si="21">SUM(J35:J36)</f>
        <v>8</v>
      </c>
      <c r="K34" s="10">
        <f t="shared" si="21"/>
        <v>1360</v>
      </c>
      <c r="L34" s="10">
        <f t="shared" si="21"/>
        <v>16</v>
      </c>
      <c r="M34" s="10">
        <f t="shared" si="21"/>
        <v>2720</v>
      </c>
      <c r="N34" s="10">
        <f t="shared" si="21"/>
        <v>10</v>
      </c>
      <c r="O34" s="10">
        <f t="shared" si="21"/>
        <v>1700</v>
      </c>
      <c r="P34" s="10">
        <f>SUM(P35:P36)</f>
        <v>12</v>
      </c>
      <c r="Q34" s="10">
        <f t="shared" si="21"/>
        <v>2040</v>
      </c>
      <c r="R34" s="10">
        <f t="shared" si="21"/>
        <v>13</v>
      </c>
      <c r="S34" s="10">
        <f t="shared" si="21"/>
        <v>2210</v>
      </c>
      <c r="T34" s="10">
        <f t="shared" si="21"/>
        <v>19</v>
      </c>
      <c r="U34" s="10">
        <f t="shared" si="21"/>
        <v>2975</v>
      </c>
      <c r="V34" s="10">
        <f t="shared" si="21"/>
        <v>13</v>
      </c>
      <c r="W34" s="10">
        <f t="shared" si="21"/>
        <v>2125</v>
      </c>
      <c r="X34" s="10">
        <f t="shared" si="21"/>
        <v>10</v>
      </c>
      <c r="Y34" s="10">
        <f t="shared" si="21"/>
        <v>1700</v>
      </c>
      <c r="Z34" s="10">
        <f t="shared" si="21"/>
        <v>14</v>
      </c>
      <c r="AA34" s="10">
        <f t="shared" si="21"/>
        <v>2380</v>
      </c>
      <c r="AB34" s="10">
        <f t="shared" si="21"/>
        <v>191</v>
      </c>
      <c r="AC34" s="10">
        <f t="shared" si="21"/>
        <v>32130</v>
      </c>
    </row>
    <row r="35" spans="1:29" ht="18" customHeight="1">
      <c r="A35" s="14">
        <v>23</v>
      </c>
      <c r="B35" s="21" t="s">
        <v>19</v>
      </c>
      <c r="C35" s="16">
        <v>170</v>
      </c>
      <c r="D35" s="17">
        <v>31</v>
      </c>
      <c r="E35" s="18">
        <f>C35*D35</f>
        <v>5270</v>
      </c>
      <c r="F35" s="17">
        <v>25</v>
      </c>
      <c r="G35" s="18">
        <f>C35*F35</f>
        <v>4250</v>
      </c>
      <c r="H35" s="17">
        <v>20</v>
      </c>
      <c r="I35" s="25">
        <f>H35*C35</f>
        <v>3400</v>
      </c>
      <c r="J35" s="17">
        <v>8</v>
      </c>
      <c r="K35" s="18">
        <f>C35*J35</f>
        <v>1360</v>
      </c>
      <c r="L35" s="17">
        <v>16</v>
      </c>
      <c r="M35" s="18">
        <f>C35*L35</f>
        <v>2720</v>
      </c>
      <c r="N35" s="17">
        <v>10</v>
      </c>
      <c r="O35" s="18">
        <f>C35*N35</f>
        <v>1700</v>
      </c>
      <c r="P35" s="17">
        <v>12</v>
      </c>
      <c r="Q35" s="18">
        <f>C35*P35</f>
        <v>2040</v>
      </c>
      <c r="R35" s="17">
        <v>13</v>
      </c>
      <c r="S35" s="18">
        <f>C35*R35</f>
        <v>2210</v>
      </c>
      <c r="T35" s="17">
        <v>16</v>
      </c>
      <c r="U35" s="18">
        <f>C35*T35</f>
        <v>2720</v>
      </c>
      <c r="V35" s="17">
        <v>12</v>
      </c>
      <c r="W35" s="18">
        <f>C35*V35</f>
        <v>2040</v>
      </c>
      <c r="X35" s="17">
        <v>10</v>
      </c>
      <c r="Y35" s="18">
        <f>C35*X35</f>
        <v>1700</v>
      </c>
      <c r="Z35" s="17">
        <v>14</v>
      </c>
      <c r="AA35" s="18">
        <f>C35*Z35</f>
        <v>2380</v>
      </c>
      <c r="AB35" s="17">
        <f>D35+F35+H35+J35+L35+N35+P35+R35+T35+V35+X35+Z35</f>
        <v>187</v>
      </c>
      <c r="AC35" s="18">
        <f>E35+G35+I35+K35+M35+O35+Q35+S35+U35+W35+Y35+AA35</f>
        <v>31790</v>
      </c>
    </row>
    <row r="36" spans="1:29" ht="18" customHeight="1" thickBot="1">
      <c r="A36" s="14">
        <v>24</v>
      </c>
      <c r="B36" s="21" t="s">
        <v>27</v>
      </c>
      <c r="C36" s="16">
        <f>C35/2</f>
        <v>85</v>
      </c>
      <c r="D36" s="17"/>
      <c r="E36" s="18">
        <f>C36*D36</f>
        <v>0</v>
      </c>
      <c r="F36" s="17"/>
      <c r="G36" s="18">
        <f>C36*F36</f>
        <v>0</v>
      </c>
      <c r="H36" s="17"/>
      <c r="I36" s="22">
        <f>H36*C36</f>
        <v>0</v>
      </c>
      <c r="J36" s="17"/>
      <c r="K36" s="18">
        <f>C36*J36</f>
        <v>0</v>
      </c>
      <c r="L36" s="17"/>
      <c r="M36" s="18">
        <f>C36*L36</f>
        <v>0</v>
      </c>
      <c r="N36" s="17"/>
      <c r="O36" s="18">
        <f>C36*N36</f>
        <v>0</v>
      </c>
      <c r="P36" s="17"/>
      <c r="Q36" s="18">
        <f>C36*P36</f>
        <v>0</v>
      </c>
      <c r="R36" s="17"/>
      <c r="S36" s="18">
        <f>C36*R36</f>
        <v>0</v>
      </c>
      <c r="T36" s="17">
        <v>3</v>
      </c>
      <c r="U36" s="18">
        <f>C36*T36</f>
        <v>255</v>
      </c>
      <c r="V36" s="17">
        <v>1</v>
      </c>
      <c r="W36" s="18">
        <f>C36*V36</f>
        <v>85</v>
      </c>
      <c r="X36" s="17">
        <v>0</v>
      </c>
      <c r="Y36" s="18">
        <f>C36*X36</f>
        <v>0</v>
      </c>
      <c r="Z36" s="17"/>
      <c r="AA36" s="18">
        <f>C36*Z36</f>
        <v>0</v>
      </c>
      <c r="AB36" s="17">
        <f>D36+F36+H36+J36+L36+N36+P36+R36+T36+V36+X36+Z36</f>
        <v>4</v>
      </c>
      <c r="AC36" s="18">
        <f>E36+G36+I36+K36+M36+O36+Q36+S36+U36+W36+Y36+AA36</f>
        <v>340</v>
      </c>
    </row>
    <row r="37" spans="1:29" s="13" customFormat="1" ht="16.5" customHeight="1" thickBot="1">
      <c r="A37" s="7"/>
      <c r="B37" s="8" t="s">
        <v>41</v>
      </c>
      <c r="C37" s="20"/>
      <c r="D37" s="10">
        <f t="shared" ref="D37:AA37" si="22">SUM(D38:D39)</f>
        <v>0</v>
      </c>
      <c r="E37" s="10">
        <f t="shared" si="22"/>
        <v>0</v>
      </c>
      <c r="F37" s="10">
        <f t="shared" si="22"/>
        <v>0</v>
      </c>
      <c r="G37" s="10">
        <f t="shared" si="22"/>
        <v>0</v>
      </c>
      <c r="H37" s="23">
        <f t="shared" si="22"/>
        <v>0</v>
      </c>
      <c r="I37" s="23">
        <f t="shared" si="22"/>
        <v>0</v>
      </c>
      <c r="J37" s="10">
        <f t="shared" si="22"/>
        <v>0</v>
      </c>
      <c r="K37" s="10">
        <f t="shared" si="22"/>
        <v>0</v>
      </c>
      <c r="L37" s="10">
        <f t="shared" si="22"/>
        <v>0</v>
      </c>
      <c r="M37" s="10">
        <f t="shared" si="22"/>
        <v>0</v>
      </c>
      <c r="N37" s="10">
        <f t="shared" si="22"/>
        <v>2</v>
      </c>
      <c r="O37" s="10">
        <f t="shared" si="22"/>
        <v>620</v>
      </c>
      <c r="P37" s="10">
        <f>SUM(P38:P39)</f>
        <v>0</v>
      </c>
      <c r="Q37" s="10">
        <f t="shared" si="22"/>
        <v>0</v>
      </c>
      <c r="R37" s="10">
        <f t="shared" si="22"/>
        <v>1</v>
      </c>
      <c r="S37" s="10">
        <f t="shared" si="22"/>
        <v>310</v>
      </c>
      <c r="T37" s="10">
        <f t="shared" si="22"/>
        <v>0</v>
      </c>
      <c r="U37" s="10">
        <f t="shared" si="22"/>
        <v>0</v>
      </c>
      <c r="V37" s="10">
        <f t="shared" si="22"/>
        <v>1</v>
      </c>
      <c r="W37" s="10">
        <f t="shared" si="22"/>
        <v>310</v>
      </c>
      <c r="X37" s="10">
        <f t="shared" si="22"/>
        <v>2</v>
      </c>
      <c r="Y37" s="10">
        <f t="shared" si="22"/>
        <v>465</v>
      </c>
      <c r="Z37" s="10">
        <f t="shared" si="22"/>
        <v>1</v>
      </c>
      <c r="AA37" s="10">
        <f t="shared" si="22"/>
        <v>310</v>
      </c>
      <c r="AB37" s="10">
        <f>SUM(AB38:AB39)</f>
        <v>7</v>
      </c>
      <c r="AC37" s="10">
        <f>SUM(AC38:AC39)</f>
        <v>2015</v>
      </c>
    </row>
    <row r="38" spans="1:29" ht="18.75" customHeight="1">
      <c r="A38" s="14">
        <v>25</v>
      </c>
      <c r="B38" s="21" t="s">
        <v>19</v>
      </c>
      <c r="C38" s="16">
        <v>310</v>
      </c>
      <c r="D38" s="17"/>
      <c r="E38" s="18">
        <f>C38*D38</f>
        <v>0</v>
      </c>
      <c r="F38" s="17"/>
      <c r="G38" s="18">
        <f>C38*F38</f>
        <v>0</v>
      </c>
      <c r="H38" s="17"/>
      <c r="I38" s="25">
        <f>H38*C38</f>
        <v>0</v>
      </c>
      <c r="J38" s="17"/>
      <c r="K38" s="18">
        <f>C38*J38</f>
        <v>0</v>
      </c>
      <c r="L38" s="17"/>
      <c r="M38" s="18">
        <f>C38*L38</f>
        <v>0</v>
      </c>
      <c r="N38" s="17">
        <v>2</v>
      </c>
      <c r="O38" s="18">
        <f>C38*N38</f>
        <v>620</v>
      </c>
      <c r="P38" s="17"/>
      <c r="Q38" s="18"/>
      <c r="R38" s="17">
        <v>1</v>
      </c>
      <c r="S38" s="18">
        <f>C38*R38</f>
        <v>310</v>
      </c>
      <c r="T38" s="17"/>
      <c r="U38" s="18">
        <f>C38*T38</f>
        <v>0</v>
      </c>
      <c r="V38" s="17">
        <v>1</v>
      </c>
      <c r="W38" s="18">
        <f>C38*V38</f>
        <v>310</v>
      </c>
      <c r="X38" s="17">
        <v>1</v>
      </c>
      <c r="Y38" s="18">
        <f>C38*X38</f>
        <v>310</v>
      </c>
      <c r="Z38" s="17">
        <v>1</v>
      </c>
      <c r="AA38" s="18">
        <f>C38*Z38</f>
        <v>310</v>
      </c>
      <c r="AB38" s="17">
        <f>D38+F38+H38+J38+L38+N38+P38+R38+T38+V38+X38+Z38</f>
        <v>6</v>
      </c>
      <c r="AC38" s="18">
        <f>E38+G38+I38+K38+M38+O38+Q38+S38+U38+W38+Y38+AA38</f>
        <v>1860</v>
      </c>
    </row>
    <row r="39" spans="1:29" ht="18.75" customHeight="1" thickBot="1">
      <c r="A39" s="14">
        <v>26</v>
      </c>
      <c r="B39" s="21" t="s">
        <v>27</v>
      </c>
      <c r="C39" s="16">
        <f>C38/2</f>
        <v>155</v>
      </c>
      <c r="D39" s="17"/>
      <c r="E39" s="18">
        <f>C39*D39</f>
        <v>0</v>
      </c>
      <c r="F39" s="17"/>
      <c r="G39" s="18">
        <f>C39*F39</f>
        <v>0</v>
      </c>
      <c r="H39" s="17"/>
      <c r="I39" s="22">
        <f>H39*C39</f>
        <v>0</v>
      </c>
      <c r="J39" s="17"/>
      <c r="K39" s="18">
        <f>C39*J39</f>
        <v>0</v>
      </c>
      <c r="L39" s="17"/>
      <c r="M39" s="18">
        <f>C39*L39</f>
        <v>0</v>
      </c>
      <c r="N39" s="17"/>
      <c r="O39" s="18">
        <f>C39*N39</f>
        <v>0</v>
      </c>
      <c r="P39" s="17"/>
      <c r="Q39" s="18"/>
      <c r="R39" s="17"/>
      <c r="S39" s="18">
        <f>C39*R39</f>
        <v>0</v>
      </c>
      <c r="T39" s="17"/>
      <c r="U39" s="18">
        <f>C39*T39</f>
        <v>0</v>
      </c>
      <c r="V39" s="17"/>
      <c r="W39" s="18">
        <f>C39*V39</f>
        <v>0</v>
      </c>
      <c r="X39" s="17">
        <v>1</v>
      </c>
      <c r="Y39" s="18">
        <f>C39*X39</f>
        <v>155</v>
      </c>
      <c r="Z39" s="17"/>
      <c r="AA39" s="18">
        <f>C39*Z39</f>
        <v>0</v>
      </c>
      <c r="AB39" s="17">
        <f>D39+F39+H39+J39+L39+N39+P39+R39+T39+V39+X39+Z39</f>
        <v>1</v>
      </c>
      <c r="AC39" s="18">
        <f>E39+G39+I39+K39+M39+O39+Q39+S39+U39+W39+Y39+AA39</f>
        <v>155</v>
      </c>
    </row>
    <row r="40" spans="1:29" s="13" customFormat="1" ht="16.5" customHeight="1" thickBot="1">
      <c r="A40" s="7"/>
      <c r="B40" s="8" t="s">
        <v>42</v>
      </c>
      <c r="C40" s="20"/>
      <c r="D40" s="10">
        <f>SUM(D41:D42)</f>
        <v>25</v>
      </c>
      <c r="E40" s="10">
        <f>SUM(E41:E42)</f>
        <v>10750</v>
      </c>
      <c r="F40" s="10">
        <f>SUM(F41:F42)</f>
        <v>20</v>
      </c>
      <c r="G40" s="10">
        <f>SUM(G41:G42)</f>
        <v>8600</v>
      </c>
      <c r="H40" s="23">
        <f>SUM(H41:H42)</f>
        <v>19</v>
      </c>
      <c r="I40" s="26">
        <f>I41+I42</f>
        <v>8170</v>
      </c>
      <c r="J40" s="10">
        <f t="shared" ref="J40:AC40" si="23">SUM(J41:J42)</f>
        <v>16</v>
      </c>
      <c r="K40" s="10">
        <f t="shared" si="23"/>
        <v>6880</v>
      </c>
      <c r="L40" s="10">
        <f t="shared" si="23"/>
        <v>18</v>
      </c>
      <c r="M40" s="10">
        <f t="shared" si="23"/>
        <v>7525</v>
      </c>
      <c r="N40" s="10">
        <f t="shared" si="23"/>
        <v>13</v>
      </c>
      <c r="O40" s="10">
        <f t="shared" si="23"/>
        <v>5590</v>
      </c>
      <c r="P40" s="10">
        <f>SUM(P41:P42)</f>
        <v>24</v>
      </c>
      <c r="Q40" s="10">
        <f t="shared" si="23"/>
        <v>9890</v>
      </c>
      <c r="R40" s="10">
        <f t="shared" si="23"/>
        <v>19</v>
      </c>
      <c r="S40" s="10">
        <f t="shared" si="23"/>
        <v>7955</v>
      </c>
      <c r="T40" s="10">
        <f t="shared" si="23"/>
        <v>14</v>
      </c>
      <c r="U40" s="10">
        <f t="shared" si="23"/>
        <v>5805</v>
      </c>
      <c r="V40" s="10">
        <f t="shared" si="23"/>
        <v>24</v>
      </c>
      <c r="W40" s="10">
        <f t="shared" si="23"/>
        <v>10320</v>
      </c>
      <c r="X40" s="10">
        <f t="shared" si="23"/>
        <v>17</v>
      </c>
      <c r="Y40" s="10">
        <f t="shared" si="23"/>
        <v>7310</v>
      </c>
      <c r="Z40" s="10">
        <f t="shared" si="23"/>
        <v>17</v>
      </c>
      <c r="AA40" s="10">
        <f t="shared" si="23"/>
        <v>7095</v>
      </c>
      <c r="AB40" s="10">
        <f t="shared" si="23"/>
        <v>226</v>
      </c>
      <c r="AC40" s="10">
        <f t="shared" si="23"/>
        <v>95890</v>
      </c>
    </row>
    <row r="41" spans="1:29" ht="18" customHeight="1">
      <c r="A41" s="14">
        <v>27</v>
      </c>
      <c r="B41" s="21" t="s">
        <v>19</v>
      </c>
      <c r="C41" s="16">
        <v>430</v>
      </c>
      <c r="D41" s="17">
        <v>25</v>
      </c>
      <c r="E41" s="18">
        <f>C41*D41</f>
        <v>10750</v>
      </c>
      <c r="F41" s="17">
        <v>20</v>
      </c>
      <c r="G41" s="18">
        <f>C41*F41</f>
        <v>8600</v>
      </c>
      <c r="H41" s="17">
        <v>19</v>
      </c>
      <c r="I41" s="25">
        <f>H41*C41</f>
        <v>8170</v>
      </c>
      <c r="J41" s="17">
        <v>16</v>
      </c>
      <c r="K41" s="18">
        <f>C41*J41</f>
        <v>6880</v>
      </c>
      <c r="L41" s="17">
        <v>17</v>
      </c>
      <c r="M41" s="18">
        <f>C41*L41</f>
        <v>7310</v>
      </c>
      <c r="N41" s="17">
        <v>13</v>
      </c>
      <c r="O41" s="18">
        <f>C41*N41</f>
        <v>5590</v>
      </c>
      <c r="P41" s="17">
        <v>22</v>
      </c>
      <c r="Q41" s="18">
        <f>C41*P41</f>
        <v>9460</v>
      </c>
      <c r="R41" s="17">
        <v>18</v>
      </c>
      <c r="S41" s="18">
        <f>C41*R41</f>
        <v>7740</v>
      </c>
      <c r="T41" s="17">
        <v>13</v>
      </c>
      <c r="U41" s="18">
        <f>C41*T41</f>
        <v>5590</v>
      </c>
      <c r="V41" s="17">
        <v>24</v>
      </c>
      <c r="W41" s="18">
        <f>C41*V41</f>
        <v>10320</v>
      </c>
      <c r="X41" s="17">
        <v>17</v>
      </c>
      <c r="Y41" s="18">
        <f>C41*X41</f>
        <v>7310</v>
      </c>
      <c r="Z41" s="17">
        <v>16</v>
      </c>
      <c r="AA41" s="18">
        <f>C41*Z41</f>
        <v>6880</v>
      </c>
      <c r="AB41" s="17">
        <f>D41+F41+H41+J41+L41+N41+P41+R41+T41+V41+X41+Z41</f>
        <v>220</v>
      </c>
      <c r="AC41" s="18">
        <f>E41+G41+I41+K41+M41+O41+Q41+S41+U41+W41+Y41+AA41</f>
        <v>94600</v>
      </c>
    </row>
    <row r="42" spans="1:29" ht="18" customHeight="1" thickBot="1">
      <c r="A42" s="14">
        <v>28</v>
      </c>
      <c r="B42" s="21" t="s">
        <v>27</v>
      </c>
      <c r="C42" s="16">
        <f>C41/2</f>
        <v>215</v>
      </c>
      <c r="D42" s="17"/>
      <c r="E42" s="18">
        <f>C42*D42</f>
        <v>0</v>
      </c>
      <c r="F42" s="17"/>
      <c r="G42" s="18">
        <f>C42*F42</f>
        <v>0</v>
      </c>
      <c r="H42" s="17"/>
      <c r="I42" s="18">
        <f>H42*C42</f>
        <v>0</v>
      </c>
      <c r="J42" s="17"/>
      <c r="K42" s="18">
        <f>C42*J42</f>
        <v>0</v>
      </c>
      <c r="L42" s="17">
        <v>1</v>
      </c>
      <c r="M42" s="18">
        <f>C42*L42</f>
        <v>215</v>
      </c>
      <c r="N42" s="17"/>
      <c r="O42" s="18">
        <f>C42*N42</f>
        <v>0</v>
      </c>
      <c r="P42" s="17">
        <v>2</v>
      </c>
      <c r="Q42" s="18">
        <f>C42*P42</f>
        <v>430</v>
      </c>
      <c r="R42" s="17">
        <v>1</v>
      </c>
      <c r="S42" s="18">
        <f>C42*R42</f>
        <v>215</v>
      </c>
      <c r="T42" s="17">
        <v>1</v>
      </c>
      <c r="U42" s="18">
        <f>C42*T42</f>
        <v>215</v>
      </c>
      <c r="V42" s="17"/>
      <c r="W42" s="18">
        <f>C42*V42</f>
        <v>0</v>
      </c>
      <c r="X42" s="17">
        <v>0</v>
      </c>
      <c r="Y42" s="18">
        <f>C42*X42</f>
        <v>0</v>
      </c>
      <c r="Z42" s="17">
        <v>1</v>
      </c>
      <c r="AA42" s="18">
        <f>C42*Z42</f>
        <v>215</v>
      </c>
      <c r="AB42" s="17">
        <f>D42+F42+H42+J42+L42+N42+P42+R42+T42+V42+X42+Z42</f>
        <v>6</v>
      </c>
      <c r="AC42" s="18">
        <f>E42+G42+I42+K42+M42+O42+Q42+S42+U42+W42+Y42+AA42</f>
        <v>1290</v>
      </c>
    </row>
    <row r="43" spans="1:29" s="13" customFormat="1" ht="16.5" customHeight="1" thickBot="1">
      <c r="A43" s="7"/>
      <c r="B43" s="8" t="s">
        <v>43</v>
      </c>
      <c r="C43" s="20"/>
      <c r="D43" s="10">
        <f t="shared" ref="D43:AC43" si="24">SUM(D44:D49)</f>
        <v>878076</v>
      </c>
      <c r="E43" s="10">
        <f t="shared" si="24"/>
        <v>2447211</v>
      </c>
      <c r="F43" s="10">
        <f t="shared" si="24"/>
        <v>884067</v>
      </c>
      <c r="G43" s="10">
        <f t="shared" si="24"/>
        <v>2428817.2999999998</v>
      </c>
      <c r="H43" s="10">
        <f t="shared" si="24"/>
        <v>371132</v>
      </c>
      <c r="I43" s="10">
        <f t="shared" si="24"/>
        <v>1038076.9999999999</v>
      </c>
      <c r="J43" s="10">
        <f t="shared" si="24"/>
        <v>93849</v>
      </c>
      <c r="K43" s="10">
        <f t="shared" si="24"/>
        <v>275052.5</v>
      </c>
      <c r="L43" s="10">
        <f t="shared" si="24"/>
        <v>288782</v>
      </c>
      <c r="M43" s="10">
        <f t="shared" si="24"/>
        <v>829185</v>
      </c>
      <c r="N43" s="10">
        <f t="shared" si="24"/>
        <v>534871</v>
      </c>
      <c r="O43" s="10">
        <f t="shared" si="24"/>
        <v>1515568.0999999999</v>
      </c>
      <c r="P43" s="10">
        <f>SUM(P44:P49)</f>
        <v>711837</v>
      </c>
      <c r="Q43" s="10">
        <f t="shared" si="24"/>
        <v>2006636.3</v>
      </c>
      <c r="R43" s="10">
        <f t="shared" si="24"/>
        <v>721373</v>
      </c>
      <c r="S43" s="10">
        <f t="shared" si="24"/>
        <v>2017680.5999999996</v>
      </c>
      <c r="T43" s="10">
        <f t="shared" si="24"/>
        <v>699977</v>
      </c>
      <c r="U43" s="10">
        <f t="shared" si="24"/>
        <v>1968538.5</v>
      </c>
      <c r="V43" s="10">
        <f t="shared" si="24"/>
        <v>696551</v>
      </c>
      <c r="W43" s="10">
        <f t="shared" si="24"/>
        <v>1907939.9</v>
      </c>
      <c r="X43" s="10">
        <f t="shared" si="24"/>
        <v>401588</v>
      </c>
      <c r="Y43" s="10">
        <f t="shared" si="24"/>
        <v>1124508.0000000002</v>
      </c>
      <c r="Z43" s="10">
        <f t="shared" si="24"/>
        <v>487093</v>
      </c>
      <c r="AA43" s="10">
        <f t="shared" si="24"/>
        <v>1368291</v>
      </c>
      <c r="AB43" s="10">
        <f t="shared" si="24"/>
        <v>6769196</v>
      </c>
      <c r="AC43" s="10">
        <f t="shared" si="24"/>
        <v>18927505.199999999</v>
      </c>
    </row>
    <row r="44" spans="1:29" ht="15.75" customHeight="1">
      <c r="A44" s="14">
        <v>28</v>
      </c>
      <c r="B44" s="15" t="s">
        <v>44</v>
      </c>
      <c r="C44" s="16">
        <v>3.4</v>
      </c>
      <c r="D44" s="17">
        <v>562916</v>
      </c>
      <c r="E44" s="18">
        <f t="shared" ref="E44:E49" si="25">C44*D44</f>
        <v>1913914.4</v>
      </c>
      <c r="F44" s="17">
        <v>545369</v>
      </c>
      <c r="G44" s="18">
        <f t="shared" ref="G44:G49" si="26">C44*F44</f>
        <v>1854254.5999999999</v>
      </c>
      <c r="H44" s="17">
        <v>239795</v>
      </c>
      <c r="I44" s="18">
        <f t="shared" ref="I44:I49" si="27">H44*C44</f>
        <v>815303</v>
      </c>
      <c r="J44" s="17">
        <v>68111</v>
      </c>
      <c r="K44" s="18">
        <f t="shared" ref="K44:K49" si="28">C44*J44</f>
        <v>231577.4</v>
      </c>
      <c r="L44" s="17">
        <v>199203</v>
      </c>
      <c r="M44" s="18">
        <f t="shared" ref="M44:M49" si="29">C44*L44</f>
        <v>677290.2</v>
      </c>
      <c r="N44" s="17">
        <v>356999</v>
      </c>
      <c r="O44" s="18">
        <f t="shared" ref="O44:O49" si="30">C44*N44</f>
        <v>1213796.5999999999</v>
      </c>
      <c r="P44" s="17">
        <v>468886</v>
      </c>
      <c r="Q44" s="18">
        <f t="shared" ref="Q44:Q49" si="31">C44*P44</f>
        <v>1594212.4</v>
      </c>
      <c r="R44" s="17">
        <v>465723</v>
      </c>
      <c r="S44" s="18">
        <f t="shared" ref="S44:S49" si="32">C44*R44</f>
        <v>1583458.2</v>
      </c>
      <c r="T44" s="17">
        <v>458293</v>
      </c>
      <c r="U44" s="18">
        <f t="shared" ref="U44:U49" si="33">C44*T44</f>
        <v>1558196.2</v>
      </c>
      <c r="V44" s="17">
        <v>425997</v>
      </c>
      <c r="W44" s="18">
        <f t="shared" ref="W44:W49" si="34">C44*V44</f>
        <v>1448389.8</v>
      </c>
      <c r="X44" s="17">
        <v>260061</v>
      </c>
      <c r="Y44" s="18">
        <f t="shared" ref="Y44:Y49" si="35">C44*X44</f>
        <v>884207.4</v>
      </c>
      <c r="Z44" s="17">
        <v>319439</v>
      </c>
      <c r="AA44" s="18">
        <f t="shared" ref="AA44:AA49" si="36">C44*Z44</f>
        <v>1086092.5999999999</v>
      </c>
      <c r="AB44" s="17">
        <f t="shared" ref="AB44:AC49" si="37">D44+F44+H44+J44+L44+N44+P44+R44+T44+V44+X44+Z44</f>
        <v>4370792</v>
      </c>
      <c r="AC44" s="18">
        <f t="shared" si="37"/>
        <v>14860692.799999999</v>
      </c>
    </row>
    <row r="45" spans="1:29" ht="15.75" customHeight="1">
      <c r="A45" s="14">
        <v>29</v>
      </c>
      <c r="B45" s="15" t="s">
        <v>45</v>
      </c>
      <c r="C45" s="16">
        <f>C44/2</f>
        <v>1.7</v>
      </c>
      <c r="D45" s="17">
        <v>313449</v>
      </c>
      <c r="E45" s="18">
        <f t="shared" si="25"/>
        <v>532863.29999999993</v>
      </c>
      <c r="F45" s="17">
        <v>337820</v>
      </c>
      <c r="G45" s="18">
        <f t="shared" si="26"/>
        <v>574294</v>
      </c>
      <c r="H45" s="17">
        <v>130987</v>
      </c>
      <c r="I45" s="18">
        <f t="shared" si="27"/>
        <v>222677.9</v>
      </c>
      <c r="J45" s="17">
        <v>25542</v>
      </c>
      <c r="K45" s="18">
        <f t="shared" si="28"/>
        <v>43421.4</v>
      </c>
      <c r="L45" s="17">
        <v>89302</v>
      </c>
      <c r="M45" s="18">
        <f t="shared" si="29"/>
        <v>151813.4</v>
      </c>
      <c r="N45" s="17">
        <v>177436</v>
      </c>
      <c r="O45" s="18">
        <f t="shared" si="30"/>
        <v>301641.2</v>
      </c>
      <c r="P45" s="17">
        <v>242528</v>
      </c>
      <c r="Q45" s="18">
        <f t="shared" si="31"/>
        <v>412297.6</v>
      </c>
      <c r="R45" s="17">
        <v>255373</v>
      </c>
      <c r="S45" s="18">
        <f t="shared" si="32"/>
        <v>434134.1</v>
      </c>
      <c r="T45" s="17">
        <v>241306</v>
      </c>
      <c r="U45" s="18">
        <f t="shared" si="33"/>
        <v>410220.2</v>
      </c>
      <c r="V45" s="17">
        <v>270276</v>
      </c>
      <c r="W45" s="18">
        <f t="shared" si="34"/>
        <v>459469.2</v>
      </c>
      <c r="X45" s="17">
        <v>141316</v>
      </c>
      <c r="Y45" s="18">
        <f t="shared" si="35"/>
        <v>240237.19999999998</v>
      </c>
      <c r="Z45" s="17">
        <v>165485</v>
      </c>
      <c r="AA45" s="27">
        <f t="shared" si="36"/>
        <v>281324.5</v>
      </c>
      <c r="AB45" s="17">
        <f t="shared" si="37"/>
        <v>2390820</v>
      </c>
      <c r="AC45" s="18">
        <f t="shared" si="37"/>
        <v>4064394</v>
      </c>
    </row>
    <row r="46" spans="1:29" ht="15.75" customHeight="1">
      <c r="A46" s="14">
        <v>30</v>
      </c>
      <c r="B46" s="15" t="s">
        <v>46</v>
      </c>
      <c r="C46" s="16">
        <v>0.6</v>
      </c>
      <c r="D46" s="17">
        <v>46</v>
      </c>
      <c r="E46" s="18">
        <f t="shared" si="25"/>
        <v>27.599999999999998</v>
      </c>
      <c r="F46" s="17">
        <v>33</v>
      </c>
      <c r="G46" s="18">
        <f t="shared" si="26"/>
        <v>19.8</v>
      </c>
      <c r="H46" s="17">
        <v>31</v>
      </c>
      <c r="I46" s="18">
        <f t="shared" si="27"/>
        <v>18.599999999999998</v>
      </c>
      <c r="J46" s="17">
        <v>16</v>
      </c>
      <c r="K46" s="18">
        <f t="shared" si="28"/>
        <v>9.6</v>
      </c>
      <c r="L46" s="17">
        <v>20</v>
      </c>
      <c r="M46" s="18">
        <f t="shared" si="29"/>
        <v>12</v>
      </c>
      <c r="N46" s="17">
        <v>20</v>
      </c>
      <c r="O46" s="18">
        <f t="shared" si="30"/>
        <v>12</v>
      </c>
      <c r="P46" s="17">
        <v>31</v>
      </c>
      <c r="Q46" s="18">
        <f t="shared" si="31"/>
        <v>18.599999999999998</v>
      </c>
      <c r="R46" s="17">
        <v>24</v>
      </c>
      <c r="S46" s="18">
        <f t="shared" si="32"/>
        <v>14.399999999999999</v>
      </c>
      <c r="T46" s="17">
        <v>56</v>
      </c>
      <c r="U46" s="18">
        <f t="shared" si="33"/>
        <v>33.6</v>
      </c>
      <c r="V46" s="17">
        <v>17</v>
      </c>
      <c r="W46" s="18">
        <f t="shared" si="34"/>
        <v>10.199999999999999</v>
      </c>
      <c r="X46" s="17">
        <v>18</v>
      </c>
      <c r="Y46" s="18">
        <f t="shared" si="35"/>
        <v>10.799999999999999</v>
      </c>
      <c r="Z46" s="17">
        <f>239</f>
        <v>239</v>
      </c>
      <c r="AA46" s="18">
        <f t="shared" si="36"/>
        <v>143.4</v>
      </c>
      <c r="AB46" s="17">
        <f t="shared" si="37"/>
        <v>551</v>
      </c>
      <c r="AC46" s="18">
        <f t="shared" si="37"/>
        <v>330.6</v>
      </c>
    </row>
    <row r="47" spans="1:29" ht="15.75" customHeight="1">
      <c r="A47" s="28">
        <v>31</v>
      </c>
      <c r="B47" s="29" t="s">
        <v>46</v>
      </c>
      <c r="C47" s="30">
        <v>0.4</v>
      </c>
      <c r="D47" s="31">
        <v>355</v>
      </c>
      <c r="E47" s="18">
        <f t="shared" si="25"/>
        <v>142</v>
      </c>
      <c r="F47" s="31">
        <v>390</v>
      </c>
      <c r="G47" s="18">
        <f t="shared" si="26"/>
        <v>156</v>
      </c>
      <c r="H47" s="31">
        <v>59</v>
      </c>
      <c r="I47" s="18">
        <f t="shared" si="27"/>
        <v>23.6</v>
      </c>
      <c r="J47" s="31">
        <v>31</v>
      </c>
      <c r="K47" s="18">
        <f t="shared" si="28"/>
        <v>12.4</v>
      </c>
      <c r="L47" s="31">
        <v>75</v>
      </c>
      <c r="M47" s="18">
        <f t="shared" si="29"/>
        <v>30</v>
      </c>
      <c r="N47" s="31">
        <v>170</v>
      </c>
      <c r="O47" s="18">
        <f t="shared" si="30"/>
        <v>68</v>
      </c>
      <c r="P47" s="31">
        <v>136</v>
      </c>
      <c r="Q47" s="18">
        <f t="shared" si="31"/>
        <v>54.400000000000006</v>
      </c>
      <c r="R47" s="31">
        <v>111</v>
      </c>
      <c r="S47" s="18">
        <f t="shared" si="32"/>
        <v>44.400000000000006</v>
      </c>
      <c r="T47" s="31">
        <v>103</v>
      </c>
      <c r="U47" s="18">
        <f t="shared" si="33"/>
        <v>41.2</v>
      </c>
      <c r="V47" s="31">
        <v>90</v>
      </c>
      <c r="W47" s="18">
        <f t="shared" si="34"/>
        <v>36</v>
      </c>
      <c r="X47" s="31">
        <v>64</v>
      </c>
      <c r="Y47" s="18">
        <f t="shared" si="35"/>
        <v>25.6</v>
      </c>
      <c r="Z47" s="31">
        <v>1714</v>
      </c>
      <c r="AA47" s="18">
        <f t="shared" si="36"/>
        <v>685.6</v>
      </c>
      <c r="AB47" s="31">
        <f t="shared" si="37"/>
        <v>3298</v>
      </c>
      <c r="AC47" s="18">
        <f t="shared" si="37"/>
        <v>1319.2</v>
      </c>
    </row>
    <row r="48" spans="1:29" ht="15.75" customHeight="1">
      <c r="A48" s="14">
        <v>32</v>
      </c>
      <c r="B48" s="15" t="s">
        <v>46</v>
      </c>
      <c r="C48" s="16">
        <v>0.3</v>
      </c>
      <c r="D48" s="17">
        <v>17</v>
      </c>
      <c r="E48" s="18">
        <f t="shared" si="25"/>
        <v>5.0999999999999996</v>
      </c>
      <c r="F48" s="17">
        <v>19</v>
      </c>
      <c r="G48" s="18">
        <f t="shared" si="26"/>
        <v>5.7</v>
      </c>
      <c r="H48" s="17">
        <v>19</v>
      </c>
      <c r="I48" s="18">
        <f t="shared" si="27"/>
        <v>5.7</v>
      </c>
      <c r="J48" s="17">
        <v>19</v>
      </c>
      <c r="K48" s="18">
        <f t="shared" si="28"/>
        <v>5.7</v>
      </c>
      <c r="L48" s="17">
        <v>30</v>
      </c>
      <c r="M48" s="18">
        <f t="shared" si="29"/>
        <v>9</v>
      </c>
      <c r="N48" s="17">
        <v>11</v>
      </c>
      <c r="O48" s="18">
        <f t="shared" si="30"/>
        <v>3.3</v>
      </c>
      <c r="P48" s="17">
        <v>21</v>
      </c>
      <c r="Q48" s="18">
        <f t="shared" si="31"/>
        <v>6.3</v>
      </c>
      <c r="R48" s="17">
        <v>11</v>
      </c>
      <c r="S48" s="18">
        <f t="shared" si="32"/>
        <v>3.3</v>
      </c>
      <c r="T48" s="17">
        <v>35</v>
      </c>
      <c r="U48" s="18">
        <f t="shared" si="33"/>
        <v>10.5</v>
      </c>
      <c r="V48" s="17">
        <v>5</v>
      </c>
      <c r="W48" s="18">
        <f t="shared" si="34"/>
        <v>1.5</v>
      </c>
      <c r="X48" s="17">
        <v>12</v>
      </c>
      <c r="Y48" s="18">
        <f t="shared" si="35"/>
        <v>3.5999999999999996</v>
      </c>
      <c r="Z48" s="17">
        <v>17</v>
      </c>
      <c r="AA48" s="18">
        <f t="shared" si="36"/>
        <v>5.0999999999999996</v>
      </c>
      <c r="AB48" s="17">
        <f t="shared" si="37"/>
        <v>216</v>
      </c>
      <c r="AC48" s="18">
        <f t="shared" si="37"/>
        <v>64.8</v>
      </c>
    </row>
    <row r="49" spans="1:29" ht="15.75" customHeight="1" thickBot="1">
      <c r="A49" s="14">
        <v>33</v>
      </c>
      <c r="B49" s="15" t="s">
        <v>46</v>
      </c>
      <c r="C49" s="16">
        <v>0.2</v>
      </c>
      <c r="D49" s="17">
        <f>293+1000</f>
        <v>1293</v>
      </c>
      <c r="E49" s="18">
        <f t="shared" si="25"/>
        <v>258.60000000000002</v>
      </c>
      <c r="F49" s="17">
        <v>436</v>
      </c>
      <c r="G49" s="18">
        <f t="shared" si="26"/>
        <v>87.2</v>
      </c>
      <c r="H49" s="17">
        <v>241</v>
      </c>
      <c r="I49" s="18">
        <f t="shared" si="27"/>
        <v>48.2</v>
      </c>
      <c r="J49" s="17">
        <v>130</v>
      </c>
      <c r="K49" s="18">
        <f t="shared" si="28"/>
        <v>26</v>
      </c>
      <c r="L49" s="17">
        <v>152</v>
      </c>
      <c r="M49" s="18">
        <f t="shared" si="29"/>
        <v>30.400000000000002</v>
      </c>
      <c r="N49" s="17">
        <v>235</v>
      </c>
      <c r="O49" s="18">
        <f t="shared" si="30"/>
        <v>47</v>
      </c>
      <c r="P49" s="17">
        <v>235</v>
      </c>
      <c r="Q49" s="18">
        <f t="shared" si="31"/>
        <v>47</v>
      </c>
      <c r="R49" s="17">
        <v>131</v>
      </c>
      <c r="S49" s="18">
        <f t="shared" si="32"/>
        <v>26.200000000000003</v>
      </c>
      <c r="T49" s="17">
        <v>184</v>
      </c>
      <c r="U49" s="18">
        <f t="shared" si="33"/>
        <v>36.800000000000004</v>
      </c>
      <c r="V49" s="17">
        <v>166</v>
      </c>
      <c r="W49" s="18">
        <f t="shared" si="34"/>
        <v>33.200000000000003</v>
      </c>
      <c r="X49" s="17">
        <v>117</v>
      </c>
      <c r="Y49" s="18">
        <f t="shared" si="35"/>
        <v>23.400000000000002</v>
      </c>
      <c r="Z49" s="17">
        <v>199</v>
      </c>
      <c r="AA49" s="18">
        <f t="shared" si="36"/>
        <v>39.800000000000004</v>
      </c>
      <c r="AB49" s="17">
        <f t="shared" si="37"/>
        <v>3519</v>
      </c>
      <c r="AC49" s="18">
        <f t="shared" si="37"/>
        <v>703.8</v>
      </c>
    </row>
    <row r="50" spans="1:29" s="13" customFormat="1" ht="16.5" customHeight="1" thickBot="1">
      <c r="A50" s="7"/>
      <c r="B50" s="8" t="s">
        <v>47</v>
      </c>
      <c r="C50" s="20"/>
      <c r="D50" s="10">
        <f t="shared" ref="D50:AC50" si="38">SUM(D51:D52)</f>
        <v>25</v>
      </c>
      <c r="E50" s="10">
        <f t="shared" si="38"/>
        <v>630</v>
      </c>
      <c r="F50" s="10">
        <f t="shared" si="38"/>
        <v>43</v>
      </c>
      <c r="G50" s="10">
        <f t="shared" si="38"/>
        <v>1188</v>
      </c>
      <c r="H50" s="10">
        <f t="shared" si="38"/>
        <v>20</v>
      </c>
      <c r="I50" s="10">
        <f t="shared" si="38"/>
        <v>612</v>
      </c>
      <c r="J50" s="10">
        <f t="shared" si="38"/>
        <v>1</v>
      </c>
      <c r="K50" s="10">
        <f t="shared" si="38"/>
        <v>36</v>
      </c>
      <c r="L50" s="10">
        <f t="shared" si="38"/>
        <v>10</v>
      </c>
      <c r="M50" s="10">
        <f t="shared" si="38"/>
        <v>270</v>
      </c>
      <c r="N50" s="10">
        <f t="shared" si="38"/>
        <v>9</v>
      </c>
      <c r="O50" s="10">
        <f t="shared" si="38"/>
        <v>252</v>
      </c>
      <c r="P50" s="10">
        <f>SUM(P51:P52)</f>
        <v>35</v>
      </c>
      <c r="Q50" s="10">
        <f t="shared" si="38"/>
        <v>1098</v>
      </c>
      <c r="R50" s="10">
        <f t="shared" si="38"/>
        <v>22</v>
      </c>
      <c r="S50" s="10">
        <f t="shared" si="38"/>
        <v>666</v>
      </c>
      <c r="T50" s="10">
        <f t="shared" si="38"/>
        <v>19</v>
      </c>
      <c r="U50" s="10">
        <f t="shared" si="38"/>
        <v>558</v>
      </c>
      <c r="V50" s="10">
        <f t="shared" si="38"/>
        <v>9</v>
      </c>
      <c r="W50" s="10">
        <f t="shared" si="38"/>
        <v>288</v>
      </c>
      <c r="X50" s="10">
        <f t="shared" si="38"/>
        <v>0</v>
      </c>
      <c r="Y50" s="10">
        <f t="shared" si="38"/>
        <v>0</v>
      </c>
      <c r="Z50" s="10">
        <f t="shared" si="38"/>
        <v>7</v>
      </c>
      <c r="AA50" s="10">
        <f t="shared" si="38"/>
        <v>126</v>
      </c>
      <c r="AB50" s="10">
        <f t="shared" si="38"/>
        <v>200</v>
      </c>
      <c r="AC50" s="10">
        <f t="shared" si="38"/>
        <v>5724</v>
      </c>
    </row>
    <row r="51" spans="1:29" ht="15.75" customHeight="1">
      <c r="A51" s="14">
        <v>34</v>
      </c>
      <c r="B51" s="15" t="s">
        <v>48</v>
      </c>
      <c r="C51" s="16">
        <v>36</v>
      </c>
      <c r="D51" s="17">
        <v>10</v>
      </c>
      <c r="E51" s="18">
        <f>C51*D51</f>
        <v>360</v>
      </c>
      <c r="F51" s="17">
        <v>23</v>
      </c>
      <c r="G51" s="18">
        <f>C51*F51</f>
        <v>828</v>
      </c>
      <c r="H51" s="17">
        <v>14</v>
      </c>
      <c r="I51" s="18">
        <f>H51*C51</f>
        <v>504</v>
      </c>
      <c r="J51" s="17">
        <v>1</v>
      </c>
      <c r="K51" s="18">
        <f>C51*J51</f>
        <v>36</v>
      </c>
      <c r="L51" s="17">
        <v>5</v>
      </c>
      <c r="M51" s="18">
        <f>C51*L51</f>
        <v>180</v>
      </c>
      <c r="N51" s="17">
        <v>5</v>
      </c>
      <c r="O51" s="18">
        <f>C51*N51</f>
        <v>180</v>
      </c>
      <c r="P51" s="17">
        <v>26</v>
      </c>
      <c r="Q51" s="18">
        <f>C51*P51</f>
        <v>936</v>
      </c>
      <c r="R51" s="17">
        <v>15</v>
      </c>
      <c r="S51" s="18">
        <f>C51*R51</f>
        <v>540</v>
      </c>
      <c r="T51" s="17">
        <v>12</v>
      </c>
      <c r="U51" s="18">
        <f>C51*T51</f>
        <v>432</v>
      </c>
      <c r="V51" s="17">
        <v>7</v>
      </c>
      <c r="W51" s="18">
        <f>C51*V51</f>
        <v>252</v>
      </c>
      <c r="X51" s="17"/>
      <c r="Y51" s="18">
        <f>C51*X51</f>
        <v>0</v>
      </c>
      <c r="Z51" s="17"/>
      <c r="AA51" s="18">
        <f>C51*Z51</f>
        <v>0</v>
      </c>
      <c r="AB51" s="17">
        <f>D51+F51+H51+J51+L51+N51+P51+R51+T51+V51+X51+Z51</f>
        <v>118</v>
      </c>
      <c r="AC51" s="18">
        <f>E51+G51+I51+K51+M51+O51+Q51+S51+U51+W51+Y51+AA51</f>
        <v>4248</v>
      </c>
    </row>
    <row r="52" spans="1:29" ht="15.75" customHeight="1" thickBot="1">
      <c r="A52" s="14">
        <v>35</v>
      </c>
      <c r="B52" s="15" t="s">
        <v>49</v>
      </c>
      <c r="C52" s="16">
        <v>18</v>
      </c>
      <c r="D52" s="17">
        <v>15</v>
      </c>
      <c r="E52" s="18">
        <f>C52*D52</f>
        <v>270</v>
      </c>
      <c r="F52" s="17">
        <v>20</v>
      </c>
      <c r="G52" s="18">
        <f>C52*F52</f>
        <v>360</v>
      </c>
      <c r="H52" s="17">
        <v>6</v>
      </c>
      <c r="I52" s="18">
        <f>H52*C52</f>
        <v>108</v>
      </c>
      <c r="J52" s="17"/>
      <c r="K52" s="18">
        <f>C52*J52</f>
        <v>0</v>
      </c>
      <c r="L52" s="17">
        <v>5</v>
      </c>
      <c r="M52" s="18">
        <f>C52*L52</f>
        <v>90</v>
      </c>
      <c r="N52" s="17">
        <v>4</v>
      </c>
      <c r="O52" s="18">
        <f>C52*N52</f>
        <v>72</v>
      </c>
      <c r="P52" s="17">
        <v>9</v>
      </c>
      <c r="Q52" s="18">
        <f>C52*P52</f>
        <v>162</v>
      </c>
      <c r="R52" s="17">
        <v>7</v>
      </c>
      <c r="S52" s="18">
        <f>C52*R52</f>
        <v>126</v>
      </c>
      <c r="T52" s="17">
        <v>7</v>
      </c>
      <c r="U52" s="18">
        <f>C52*T52</f>
        <v>126</v>
      </c>
      <c r="V52" s="17">
        <v>2</v>
      </c>
      <c r="W52" s="18">
        <f>C52*V52</f>
        <v>36</v>
      </c>
      <c r="X52" s="17"/>
      <c r="Y52" s="18">
        <f>C52*X52</f>
        <v>0</v>
      </c>
      <c r="Z52" s="17">
        <v>7</v>
      </c>
      <c r="AA52" s="18">
        <f>C52*Z52</f>
        <v>126</v>
      </c>
      <c r="AB52" s="17">
        <f>D52+F52+H52+J52+L52+N52+P52+R52+T52+V52+X52+Z52</f>
        <v>82</v>
      </c>
      <c r="AC52" s="18">
        <f>E52+G52+I52+K52+M52+O52+Q52+S52+U52+W52+Y52+AA52</f>
        <v>1476</v>
      </c>
    </row>
    <row r="53" spans="1:29" s="13" customFormat="1" ht="16.5" customHeight="1" thickBot="1">
      <c r="A53" s="7"/>
      <c r="B53" s="8" t="s">
        <v>50</v>
      </c>
      <c r="C53" s="20"/>
      <c r="D53" s="10">
        <f t="shared" ref="D53:AC53" si="39">SUM(D54:D69)</f>
        <v>1961420</v>
      </c>
      <c r="E53" s="10">
        <f t="shared" si="39"/>
        <v>4908132.5</v>
      </c>
      <c r="F53" s="10">
        <f t="shared" si="39"/>
        <v>1849669</v>
      </c>
      <c r="G53" s="10">
        <f t="shared" si="39"/>
        <v>4625724.7</v>
      </c>
      <c r="H53" s="10">
        <f t="shared" si="39"/>
        <v>853877</v>
      </c>
      <c r="I53" s="10">
        <f t="shared" si="39"/>
        <v>2088934.9</v>
      </c>
      <c r="J53" s="10">
        <f t="shared" si="39"/>
        <v>179770</v>
      </c>
      <c r="K53" s="10">
        <f t="shared" si="39"/>
        <v>464361.1</v>
      </c>
      <c r="L53" s="10">
        <f t="shared" si="39"/>
        <v>571760</v>
      </c>
      <c r="M53" s="10">
        <f t="shared" si="39"/>
        <v>1468650.5</v>
      </c>
      <c r="N53" s="10">
        <f t="shared" si="39"/>
        <v>1062271</v>
      </c>
      <c r="O53" s="10">
        <f t="shared" si="39"/>
        <v>2711646.8000000003</v>
      </c>
      <c r="P53" s="10">
        <f>SUM(P54:P69)</f>
        <v>1338455</v>
      </c>
      <c r="Q53" s="10">
        <f t="shared" si="39"/>
        <v>3487267.7</v>
      </c>
      <c r="R53" s="10">
        <f t="shared" si="39"/>
        <v>1306284</v>
      </c>
      <c r="S53" s="10">
        <f t="shared" si="39"/>
        <v>3435451.4</v>
      </c>
      <c r="T53" s="10">
        <f t="shared" si="39"/>
        <v>1424506</v>
      </c>
      <c r="U53" s="10">
        <f t="shared" si="39"/>
        <v>3643564.4000000004</v>
      </c>
      <c r="V53" s="10">
        <f t="shared" si="39"/>
        <v>1404983</v>
      </c>
      <c r="W53" s="10">
        <f t="shared" si="39"/>
        <v>3396239.4000000004</v>
      </c>
      <c r="X53" s="10">
        <f t="shared" si="39"/>
        <v>954166</v>
      </c>
      <c r="Y53" s="10">
        <f t="shared" si="39"/>
        <v>2313452.4</v>
      </c>
      <c r="Z53" s="10">
        <f t="shared" si="39"/>
        <v>1170172</v>
      </c>
      <c r="AA53" s="10">
        <f t="shared" si="39"/>
        <v>2867704.8</v>
      </c>
      <c r="AB53" s="10">
        <f t="shared" si="39"/>
        <v>14077333</v>
      </c>
      <c r="AC53" s="10">
        <f t="shared" si="39"/>
        <v>35411130.599999994</v>
      </c>
    </row>
    <row r="54" spans="1:29" ht="15" customHeight="1">
      <c r="A54" s="32">
        <v>36</v>
      </c>
      <c r="B54" s="33" t="s">
        <v>51</v>
      </c>
      <c r="C54" s="34">
        <v>2.4</v>
      </c>
      <c r="D54" s="35">
        <v>777851</v>
      </c>
      <c r="E54" s="25">
        <f t="shared" ref="E54:E69" si="40">C54*D54</f>
        <v>1866842.4</v>
      </c>
      <c r="F54" s="35">
        <v>719920</v>
      </c>
      <c r="G54" s="25">
        <f t="shared" ref="G54:G69" si="41">C54*F54</f>
        <v>1727808</v>
      </c>
      <c r="H54" s="17">
        <v>322619</v>
      </c>
      <c r="I54" s="25">
        <f t="shared" ref="I54:I69" si="42">H54*C54</f>
        <v>774285.6</v>
      </c>
      <c r="J54" s="35">
        <v>76493</v>
      </c>
      <c r="K54" s="25">
        <f t="shared" ref="K54:K69" si="43">C54*J54</f>
        <v>183583.19999999998</v>
      </c>
      <c r="L54" s="35">
        <v>230627</v>
      </c>
      <c r="M54" s="25">
        <f t="shared" ref="M54:M69" si="44">C54*L54</f>
        <v>553504.79999999993</v>
      </c>
      <c r="N54" s="35">
        <v>416531</v>
      </c>
      <c r="O54" s="25">
        <f t="shared" ref="O54:O69" si="45">C54*N54</f>
        <v>999674.39999999991</v>
      </c>
      <c r="P54" s="35">
        <v>501197</v>
      </c>
      <c r="Q54" s="25">
        <f t="shared" ref="Q54:Q69" si="46">C54*P54</f>
        <v>1202872.8</v>
      </c>
      <c r="R54" s="17">
        <v>498761</v>
      </c>
      <c r="S54" s="25">
        <f t="shared" ref="S54:S69" si="47">C54*R54</f>
        <v>1197026.3999999999</v>
      </c>
      <c r="T54" s="35">
        <v>546697</v>
      </c>
      <c r="U54" s="25">
        <f t="shared" ref="U54:U69" si="48">C54*T54</f>
        <v>1312072.8</v>
      </c>
      <c r="V54" s="35">
        <v>523179</v>
      </c>
      <c r="W54" s="25">
        <f t="shared" ref="W54:W69" si="49">C54*V54</f>
        <v>1255629.5999999999</v>
      </c>
      <c r="X54" s="35">
        <v>368564</v>
      </c>
      <c r="Y54" s="25">
        <f t="shared" ref="Y54:Y69" si="50">C54*X54</f>
        <v>884553.6</v>
      </c>
      <c r="Z54" s="35">
        <v>464193</v>
      </c>
      <c r="AA54" s="25">
        <f t="shared" ref="AA54:AA69" si="51">C54*Z54</f>
        <v>1114063.2</v>
      </c>
      <c r="AB54" s="35">
        <f t="shared" ref="AB54:AC69" si="52">D54+F54+H54+J54+L54+N54+P54+R54+T54+V54+X54+Z54</f>
        <v>5446632</v>
      </c>
      <c r="AC54" s="25">
        <f t="shared" si="52"/>
        <v>13071916.799999999</v>
      </c>
    </row>
    <row r="55" spans="1:29" ht="15" customHeight="1">
      <c r="A55" s="14">
        <v>37</v>
      </c>
      <c r="B55" s="15" t="s">
        <v>52</v>
      </c>
      <c r="C55" s="16">
        <f>C54/2</f>
        <v>1.2</v>
      </c>
      <c r="D55" s="17">
        <v>416533</v>
      </c>
      <c r="E55" s="25">
        <f t="shared" si="40"/>
        <v>499839.6</v>
      </c>
      <c r="F55" s="17">
        <v>409631</v>
      </c>
      <c r="G55" s="25">
        <f t="shared" si="41"/>
        <v>491557.19999999995</v>
      </c>
      <c r="H55" s="17">
        <v>195793</v>
      </c>
      <c r="I55" s="25">
        <f t="shared" si="42"/>
        <v>234951.6</v>
      </c>
      <c r="J55" s="17">
        <v>27178</v>
      </c>
      <c r="K55" s="25">
        <f t="shared" si="43"/>
        <v>32613.599999999999</v>
      </c>
      <c r="L55" s="17">
        <v>99837</v>
      </c>
      <c r="M55" s="25">
        <f t="shared" si="44"/>
        <v>119804.4</v>
      </c>
      <c r="N55" s="17">
        <v>209643</v>
      </c>
      <c r="O55" s="25">
        <f t="shared" si="45"/>
        <v>251571.59999999998</v>
      </c>
      <c r="P55" s="17">
        <v>280526</v>
      </c>
      <c r="Q55" s="25">
        <f t="shared" si="46"/>
        <v>336631.2</v>
      </c>
      <c r="R55" s="17">
        <v>272223</v>
      </c>
      <c r="S55" s="25">
        <f t="shared" si="47"/>
        <v>326667.59999999998</v>
      </c>
      <c r="T55" s="17">
        <v>306172</v>
      </c>
      <c r="U55" s="25">
        <f t="shared" si="48"/>
        <v>367406.39999999997</v>
      </c>
      <c r="V55" s="17">
        <v>352082</v>
      </c>
      <c r="W55" s="25">
        <f t="shared" si="49"/>
        <v>422498.39999999997</v>
      </c>
      <c r="X55" s="17">
        <v>209018</v>
      </c>
      <c r="Y55" s="25">
        <f t="shared" si="50"/>
        <v>250821.59999999998</v>
      </c>
      <c r="Z55" s="17">
        <v>249383</v>
      </c>
      <c r="AA55" s="25">
        <f t="shared" si="51"/>
        <v>299259.59999999998</v>
      </c>
      <c r="AB55" s="17">
        <f t="shared" si="52"/>
        <v>3028019</v>
      </c>
      <c r="AC55" s="25">
        <f t="shared" si="52"/>
        <v>3633622.8</v>
      </c>
    </row>
    <row r="56" spans="1:29" ht="15" customHeight="1">
      <c r="A56" s="32">
        <v>38</v>
      </c>
      <c r="B56" s="33" t="s">
        <v>53</v>
      </c>
      <c r="C56" s="34">
        <v>3</v>
      </c>
      <c r="D56" s="35">
        <v>441065</v>
      </c>
      <c r="E56" s="25">
        <f t="shared" si="40"/>
        <v>1323195</v>
      </c>
      <c r="F56" s="35">
        <v>402159</v>
      </c>
      <c r="G56" s="25">
        <f t="shared" si="41"/>
        <v>1206477</v>
      </c>
      <c r="H56" s="35">
        <v>188329</v>
      </c>
      <c r="I56" s="25">
        <f t="shared" si="42"/>
        <v>564987</v>
      </c>
      <c r="J56" s="35">
        <v>48853</v>
      </c>
      <c r="K56" s="25">
        <f t="shared" si="43"/>
        <v>146559</v>
      </c>
      <c r="L56" s="35">
        <v>146206</v>
      </c>
      <c r="M56" s="25">
        <f t="shared" si="44"/>
        <v>438618</v>
      </c>
      <c r="N56" s="35">
        <v>251397</v>
      </c>
      <c r="O56" s="25">
        <f t="shared" si="45"/>
        <v>754191</v>
      </c>
      <c r="P56" s="35">
        <v>302106</v>
      </c>
      <c r="Q56" s="25">
        <f t="shared" si="46"/>
        <v>906318</v>
      </c>
      <c r="R56" s="35">
        <v>288302</v>
      </c>
      <c r="S56" s="25">
        <f t="shared" si="47"/>
        <v>864906</v>
      </c>
      <c r="T56" s="35">
        <v>308261</v>
      </c>
      <c r="U56" s="25">
        <f t="shared" si="48"/>
        <v>924783</v>
      </c>
      <c r="V56" s="35">
        <v>279267</v>
      </c>
      <c r="W56" s="25">
        <f t="shared" si="49"/>
        <v>837801</v>
      </c>
      <c r="X56" s="35">
        <v>209115</v>
      </c>
      <c r="Y56" s="25">
        <f t="shared" si="50"/>
        <v>627345</v>
      </c>
      <c r="Z56" s="35">
        <v>250912</v>
      </c>
      <c r="AA56" s="25">
        <f t="shared" si="51"/>
        <v>752736</v>
      </c>
      <c r="AB56" s="35">
        <f t="shared" si="52"/>
        <v>3115972</v>
      </c>
      <c r="AC56" s="25">
        <f t="shared" si="52"/>
        <v>9347916</v>
      </c>
    </row>
    <row r="57" spans="1:29" ht="15" customHeight="1">
      <c r="A57" s="14">
        <v>39</v>
      </c>
      <c r="B57" s="15" t="s">
        <v>54</v>
      </c>
      <c r="C57" s="16">
        <v>1.5</v>
      </c>
      <c r="D57" s="17">
        <v>185558</v>
      </c>
      <c r="E57" s="25">
        <f t="shared" si="40"/>
        <v>278337</v>
      </c>
      <c r="F57" s="17">
        <v>180132</v>
      </c>
      <c r="G57" s="25">
        <f t="shared" si="41"/>
        <v>270198</v>
      </c>
      <c r="H57" s="17">
        <v>87065</v>
      </c>
      <c r="I57" s="25">
        <f t="shared" si="42"/>
        <v>130597.5</v>
      </c>
      <c r="J57" s="17">
        <v>14080</v>
      </c>
      <c r="K57" s="25">
        <f t="shared" si="43"/>
        <v>21120</v>
      </c>
      <c r="L57" s="17">
        <v>49728</v>
      </c>
      <c r="M57" s="25">
        <f t="shared" si="44"/>
        <v>74592</v>
      </c>
      <c r="N57" s="17">
        <v>98049</v>
      </c>
      <c r="O57" s="25">
        <f t="shared" si="45"/>
        <v>147073.5</v>
      </c>
      <c r="P57" s="17">
        <v>132919</v>
      </c>
      <c r="Q57" s="25">
        <f t="shared" si="46"/>
        <v>199378.5</v>
      </c>
      <c r="R57" s="17">
        <v>126334</v>
      </c>
      <c r="S57" s="25">
        <f t="shared" si="47"/>
        <v>189501</v>
      </c>
      <c r="T57" s="17">
        <v>138901</v>
      </c>
      <c r="U57" s="25">
        <f t="shared" si="48"/>
        <v>208351.5</v>
      </c>
      <c r="V57" s="17">
        <v>143687</v>
      </c>
      <c r="W57" s="25">
        <f t="shared" si="49"/>
        <v>215530.5</v>
      </c>
      <c r="X57" s="17">
        <v>97494</v>
      </c>
      <c r="Y57" s="25">
        <f t="shared" si="50"/>
        <v>146241</v>
      </c>
      <c r="Z57" s="17">
        <v>117115</v>
      </c>
      <c r="AA57" s="25">
        <f t="shared" si="51"/>
        <v>175672.5</v>
      </c>
      <c r="AB57" s="17">
        <f t="shared" si="52"/>
        <v>1371062</v>
      </c>
      <c r="AC57" s="25">
        <f t="shared" si="52"/>
        <v>2056593</v>
      </c>
    </row>
    <row r="58" spans="1:29" ht="15" customHeight="1">
      <c r="A58" s="14">
        <v>40</v>
      </c>
      <c r="B58" s="15" t="s">
        <v>55</v>
      </c>
      <c r="C58" s="16">
        <v>4.4000000000000004</v>
      </c>
      <c r="D58" s="17">
        <v>54154</v>
      </c>
      <c r="E58" s="25">
        <f t="shared" si="40"/>
        <v>238277.6</v>
      </c>
      <c r="F58" s="17">
        <v>49579</v>
      </c>
      <c r="G58" s="25">
        <f t="shared" si="41"/>
        <v>218147.6</v>
      </c>
      <c r="H58" s="17">
        <v>23226</v>
      </c>
      <c r="I58" s="25">
        <f t="shared" si="42"/>
        <v>102194.40000000001</v>
      </c>
      <c r="J58" s="17">
        <v>6652</v>
      </c>
      <c r="K58" s="25">
        <f t="shared" si="43"/>
        <v>29268.800000000003</v>
      </c>
      <c r="L58" s="17">
        <v>19349</v>
      </c>
      <c r="M58" s="25">
        <f t="shared" si="44"/>
        <v>85135.6</v>
      </c>
      <c r="N58" s="17">
        <v>34024</v>
      </c>
      <c r="O58" s="25">
        <f t="shared" si="45"/>
        <v>149705.60000000001</v>
      </c>
      <c r="P58" s="17">
        <v>39950</v>
      </c>
      <c r="Q58" s="25">
        <f t="shared" si="46"/>
        <v>175780</v>
      </c>
      <c r="R58" s="17">
        <v>38577</v>
      </c>
      <c r="S58" s="25">
        <f t="shared" si="47"/>
        <v>169738.80000000002</v>
      </c>
      <c r="T58" s="17">
        <v>42548</v>
      </c>
      <c r="U58" s="25">
        <f t="shared" si="48"/>
        <v>187211.2</v>
      </c>
      <c r="V58" s="17">
        <v>37913</v>
      </c>
      <c r="W58" s="25">
        <f t="shared" si="49"/>
        <v>166817.20000000001</v>
      </c>
      <c r="X58" s="17">
        <v>29292</v>
      </c>
      <c r="Y58" s="25">
        <f t="shared" si="50"/>
        <v>128884.80000000002</v>
      </c>
      <c r="Z58" s="17">
        <v>35824</v>
      </c>
      <c r="AA58" s="25">
        <f t="shared" si="51"/>
        <v>157625.60000000001</v>
      </c>
      <c r="AB58" s="17">
        <f t="shared" si="52"/>
        <v>411088</v>
      </c>
      <c r="AC58" s="25">
        <f t="shared" si="52"/>
        <v>1808787.2</v>
      </c>
    </row>
    <row r="59" spans="1:29" ht="15" customHeight="1">
      <c r="A59" s="14">
        <v>41</v>
      </c>
      <c r="B59" s="15" t="s">
        <v>56</v>
      </c>
      <c r="C59" s="16">
        <v>2.2000000000000002</v>
      </c>
      <c r="D59" s="17">
        <v>18632</v>
      </c>
      <c r="E59" s="25">
        <f t="shared" si="40"/>
        <v>40990.400000000001</v>
      </c>
      <c r="F59" s="17">
        <v>18657</v>
      </c>
      <c r="G59" s="25">
        <f t="shared" si="41"/>
        <v>41045.4</v>
      </c>
      <c r="H59" s="17">
        <v>9344</v>
      </c>
      <c r="I59" s="25">
        <f t="shared" si="42"/>
        <v>20556.800000000003</v>
      </c>
      <c r="J59" s="17">
        <v>1550</v>
      </c>
      <c r="K59" s="25">
        <f t="shared" si="43"/>
        <v>3410.0000000000005</v>
      </c>
      <c r="L59" s="17">
        <v>6076</v>
      </c>
      <c r="M59" s="25">
        <f t="shared" si="44"/>
        <v>13367.2</v>
      </c>
      <c r="N59" s="17">
        <v>11221</v>
      </c>
      <c r="O59" s="25">
        <f t="shared" si="45"/>
        <v>24686.2</v>
      </c>
      <c r="P59" s="17">
        <v>16656</v>
      </c>
      <c r="Q59" s="25">
        <f t="shared" si="46"/>
        <v>36643.200000000004</v>
      </c>
      <c r="R59" s="17">
        <v>15993</v>
      </c>
      <c r="S59" s="25">
        <f t="shared" si="47"/>
        <v>35184.600000000006</v>
      </c>
      <c r="T59" s="17">
        <v>17990</v>
      </c>
      <c r="U59" s="25">
        <f t="shared" si="48"/>
        <v>39578</v>
      </c>
      <c r="V59" s="17">
        <v>18591</v>
      </c>
      <c r="W59" s="25">
        <f t="shared" si="49"/>
        <v>40900.200000000004</v>
      </c>
      <c r="X59" s="17">
        <v>13012</v>
      </c>
      <c r="Y59" s="25">
        <f t="shared" si="50"/>
        <v>28626.400000000001</v>
      </c>
      <c r="Z59" s="17">
        <v>15567</v>
      </c>
      <c r="AA59" s="25">
        <f t="shared" si="51"/>
        <v>34247.4</v>
      </c>
      <c r="AB59" s="17">
        <f t="shared" si="52"/>
        <v>163289</v>
      </c>
      <c r="AC59" s="25">
        <f t="shared" si="52"/>
        <v>359235.80000000005</v>
      </c>
    </row>
    <row r="60" spans="1:29" ht="15" customHeight="1">
      <c r="A60" s="14">
        <v>42</v>
      </c>
      <c r="B60" s="15" t="s">
        <v>57</v>
      </c>
      <c r="C60" s="16">
        <v>6</v>
      </c>
      <c r="D60" s="17">
        <v>3389</v>
      </c>
      <c r="E60" s="25">
        <f t="shared" si="40"/>
        <v>20334</v>
      </c>
      <c r="F60" s="17">
        <v>3043</v>
      </c>
      <c r="G60" s="25">
        <f t="shared" si="41"/>
        <v>18258</v>
      </c>
      <c r="H60" s="17">
        <v>1436</v>
      </c>
      <c r="I60" s="25">
        <f t="shared" si="42"/>
        <v>8616</v>
      </c>
      <c r="J60" s="17">
        <v>456</v>
      </c>
      <c r="K60" s="25">
        <f t="shared" si="43"/>
        <v>2736</v>
      </c>
      <c r="L60" s="17">
        <v>1249</v>
      </c>
      <c r="M60" s="25">
        <f t="shared" si="44"/>
        <v>7494</v>
      </c>
      <c r="N60" s="17">
        <v>2075</v>
      </c>
      <c r="O60" s="25">
        <f t="shared" si="45"/>
        <v>12450</v>
      </c>
      <c r="P60" s="17">
        <v>2736</v>
      </c>
      <c r="Q60" s="25">
        <f t="shared" si="46"/>
        <v>16416</v>
      </c>
      <c r="R60" s="17">
        <v>2606</v>
      </c>
      <c r="S60" s="25">
        <f t="shared" si="47"/>
        <v>15636</v>
      </c>
      <c r="T60" s="17">
        <v>2850</v>
      </c>
      <c r="U60" s="25">
        <f t="shared" si="48"/>
        <v>17100</v>
      </c>
      <c r="V60" s="17">
        <v>2409</v>
      </c>
      <c r="W60" s="25">
        <f t="shared" si="49"/>
        <v>14454</v>
      </c>
      <c r="X60" s="17">
        <v>1912</v>
      </c>
      <c r="Y60" s="25">
        <f t="shared" si="50"/>
        <v>11472</v>
      </c>
      <c r="Z60" s="17">
        <v>2326</v>
      </c>
      <c r="AA60" s="25">
        <f t="shared" si="51"/>
        <v>13956</v>
      </c>
      <c r="AB60" s="17">
        <f t="shared" si="52"/>
        <v>26487</v>
      </c>
      <c r="AC60" s="25">
        <f t="shared" si="52"/>
        <v>158922</v>
      </c>
    </row>
    <row r="61" spans="1:29" ht="15" customHeight="1">
      <c r="A61" s="14">
        <v>43</v>
      </c>
      <c r="B61" s="15" t="s">
        <v>58</v>
      </c>
      <c r="C61" s="16">
        <v>3</v>
      </c>
      <c r="D61" s="17">
        <v>1258</v>
      </c>
      <c r="E61" s="25">
        <f t="shared" si="40"/>
        <v>3774</v>
      </c>
      <c r="F61" s="17">
        <v>1403</v>
      </c>
      <c r="G61" s="25">
        <f t="shared" si="41"/>
        <v>4209</v>
      </c>
      <c r="H61" s="17">
        <v>601</v>
      </c>
      <c r="I61" s="25">
        <f t="shared" si="42"/>
        <v>1803</v>
      </c>
      <c r="J61" s="17">
        <v>192</v>
      </c>
      <c r="K61" s="25">
        <f t="shared" si="43"/>
        <v>576</v>
      </c>
      <c r="L61" s="17">
        <v>499</v>
      </c>
      <c r="M61" s="25">
        <f t="shared" si="44"/>
        <v>1497</v>
      </c>
      <c r="N61" s="17">
        <v>896</v>
      </c>
      <c r="O61" s="25">
        <f t="shared" si="45"/>
        <v>2688</v>
      </c>
      <c r="P61" s="17">
        <v>1328</v>
      </c>
      <c r="Q61" s="25">
        <f t="shared" si="46"/>
        <v>3984</v>
      </c>
      <c r="R61" s="17">
        <v>1316</v>
      </c>
      <c r="S61" s="25">
        <f t="shared" si="47"/>
        <v>3948</v>
      </c>
      <c r="T61" s="17">
        <v>1391</v>
      </c>
      <c r="U61" s="25">
        <f t="shared" si="48"/>
        <v>4173</v>
      </c>
      <c r="V61" s="17">
        <v>1532</v>
      </c>
      <c r="W61" s="25">
        <f t="shared" si="49"/>
        <v>4596</v>
      </c>
      <c r="X61" s="17">
        <v>982</v>
      </c>
      <c r="Y61" s="25">
        <f t="shared" si="50"/>
        <v>2946</v>
      </c>
      <c r="Z61" s="17">
        <v>1303</v>
      </c>
      <c r="AA61" s="25">
        <f t="shared" si="51"/>
        <v>3909</v>
      </c>
      <c r="AB61" s="17">
        <f t="shared" si="52"/>
        <v>12701</v>
      </c>
      <c r="AC61" s="25">
        <f t="shared" si="52"/>
        <v>38103</v>
      </c>
    </row>
    <row r="62" spans="1:29" ht="15" customHeight="1">
      <c r="A62" s="14">
        <v>44</v>
      </c>
      <c r="B62" s="15" t="s">
        <v>59</v>
      </c>
      <c r="C62" s="16">
        <v>11</v>
      </c>
      <c r="D62" s="17">
        <v>32118</v>
      </c>
      <c r="E62" s="25">
        <f t="shared" si="40"/>
        <v>353298</v>
      </c>
      <c r="F62" s="17">
        <v>30414</v>
      </c>
      <c r="G62" s="25">
        <f t="shared" si="41"/>
        <v>334554</v>
      </c>
      <c r="H62" s="17">
        <v>12061</v>
      </c>
      <c r="I62" s="25">
        <f t="shared" si="42"/>
        <v>132671</v>
      </c>
      <c r="J62" s="17">
        <v>2591</v>
      </c>
      <c r="K62" s="25">
        <f t="shared" si="43"/>
        <v>28501</v>
      </c>
      <c r="L62" s="17">
        <v>10286</v>
      </c>
      <c r="M62" s="25">
        <f t="shared" si="44"/>
        <v>113146</v>
      </c>
      <c r="N62" s="17">
        <v>19742</v>
      </c>
      <c r="O62" s="25">
        <f t="shared" si="45"/>
        <v>217162</v>
      </c>
      <c r="P62" s="17">
        <v>28846</v>
      </c>
      <c r="Q62" s="25">
        <f t="shared" si="46"/>
        <v>317306</v>
      </c>
      <c r="R62" s="17">
        <v>29402</v>
      </c>
      <c r="S62" s="25">
        <f t="shared" si="47"/>
        <v>323422</v>
      </c>
      <c r="T62" s="17">
        <v>27090</v>
      </c>
      <c r="U62" s="25">
        <f t="shared" si="48"/>
        <v>297990</v>
      </c>
      <c r="V62" s="17">
        <v>21380</v>
      </c>
      <c r="W62" s="25">
        <f t="shared" si="49"/>
        <v>235180</v>
      </c>
      <c r="X62" s="17">
        <v>12673</v>
      </c>
      <c r="Y62" s="25">
        <f t="shared" si="50"/>
        <v>139403</v>
      </c>
      <c r="Z62" s="17">
        <v>17630</v>
      </c>
      <c r="AA62" s="25">
        <f t="shared" si="51"/>
        <v>193930</v>
      </c>
      <c r="AB62" s="17">
        <f t="shared" si="52"/>
        <v>244233</v>
      </c>
      <c r="AC62" s="25">
        <f t="shared" si="52"/>
        <v>2686563</v>
      </c>
    </row>
    <row r="63" spans="1:29" ht="15" customHeight="1">
      <c r="A63" s="14">
        <v>45</v>
      </c>
      <c r="B63" s="15" t="s">
        <v>60</v>
      </c>
      <c r="C63" s="16">
        <v>5.5</v>
      </c>
      <c r="D63" s="17">
        <v>23747</v>
      </c>
      <c r="E63" s="25">
        <f t="shared" si="40"/>
        <v>130608.5</v>
      </c>
      <c r="F63" s="17">
        <v>26621</v>
      </c>
      <c r="G63" s="25">
        <f t="shared" si="41"/>
        <v>146415.5</v>
      </c>
      <c r="H63" s="17">
        <v>10774</v>
      </c>
      <c r="I63" s="25">
        <f t="shared" si="42"/>
        <v>59257</v>
      </c>
      <c r="J63" s="17">
        <v>1417</v>
      </c>
      <c r="K63" s="25">
        <f t="shared" si="43"/>
        <v>7793.5</v>
      </c>
      <c r="L63" s="17">
        <v>6877</v>
      </c>
      <c r="M63" s="25">
        <f t="shared" si="44"/>
        <v>37823.5</v>
      </c>
      <c r="N63" s="17">
        <v>15439</v>
      </c>
      <c r="O63" s="25">
        <f t="shared" si="45"/>
        <v>84914.5</v>
      </c>
      <c r="P63" s="17">
        <v>24152</v>
      </c>
      <c r="Q63" s="25">
        <f t="shared" si="46"/>
        <v>132836</v>
      </c>
      <c r="R63" s="17">
        <v>23648</v>
      </c>
      <c r="S63" s="25">
        <f t="shared" si="47"/>
        <v>130064</v>
      </c>
      <c r="T63" s="17">
        <v>25337</v>
      </c>
      <c r="U63" s="25">
        <f t="shared" si="48"/>
        <v>139353.5</v>
      </c>
      <c r="V63" s="17">
        <v>20813</v>
      </c>
      <c r="W63" s="25">
        <f t="shared" si="49"/>
        <v>114471.5</v>
      </c>
      <c r="X63" s="17">
        <v>10612</v>
      </c>
      <c r="Y63" s="25">
        <f t="shared" si="50"/>
        <v>58366</v>
      </c>
      <c r="Z63" s="17">
        <v>13775</v>
      </c>
      <c r="AA63" s="25">
        <f t="shared" si="51"/>
        <v>75762.5</v>
      </c>
      <c r="AB63" s="17">
        <f t="shared" si="52"/>
        <v>203212</v>
      </c>
      <c r="AC63" s="25">
        <f t="shared" si="52"/>
        <v>1117666</v>
      </c>
    </row>
    <row r="64" spans="1:29" ht="15" customHeight="1">
      <c r="A64" s="14">
        <v>46</v>
      </c>
      <c r="B64" s="15" t="s">
        <v>61</v>
      </c>
      <c r="C64" s="16">
        <v>20</v>
      </c>
      <c r="D64" s="17">
        <v>2034</v>
      </c>
      <c r="E64" s="25">
        <f t="shared" si="40"/>
        <v>40680</v>
      </c>
      <c r="F64" s="17">
        <v>2210</v>
      </c>
      <c r="G64" s="25">
        <f t="shared" si="41"/>
        <v>44200</v>
      </c>
      <c r="H64" s="17">
        <v>703</v>
      </c>
      <c r="I64" s="25">
        <f t="shared" si="42"/>
        <v>14060</v>
      </c>
      <c r="J64" s="17">
        <v>76</v>
      </c>
      <c r="K64" s="25">
        <f t="shared" si="43"/>
        <v>1520</v>
      </c>
      <c r="L64" s="17">
        <v>273</v>
      </c>
      <c r="M64" s="25">
        <f t="shared" si="44"/>
        <v>5460</v>
      </c>
      <c r="N64" s="17">
        <v>962</v>
      </c>
      <c r="O64" s="25">
        <f t="shared" si="45"/>
        <v>19240</v>
      </c>
      <c r="P64" s="17">
        <v>2185</v>
      </c>
      <c r="Q64" s="25">
        <f t="shared" si="46"/>
        <v>43700</v>
      </c>
      <c r="R64" s="17">
        <v>2438</v>
      </c>
      <c r="S64" s="25">
        <f t="shared" si="47"/>
        <v>48760</v>
      </c>
      <c r="T64" s="17">
        <v>1823</v>
      </c>
      <c r="U64" s="25">
        <f t="shared" si="48"/>
        <v>36460</v>
      </c>
      <c r="V64" s="17">
        <v>1122</v>
      </c>
      <c r="W64" s="25">
        <f t="shared" si="49"/>
        <v>22440</v>
      </c>
      <c r="X64" s="17">
        <v>372</v>
      </c>
      <c r="Y64" s="25">
        <f t="shared" si="50"/>
        <v>7440</v>
      </c>
      <c r="Z64" s="17">
        <v>623</v>
      </c>
      <c r="AA64" s="25">
        <f t="shared" si="51"/>
        <v>12460</v>
      </c>
      <c r="AB64" s="17">
        <f t="shared" si="52"/>
        <v>14821</v>
      </c>
      <c r="AC64" s="25">
        <f t="shared" si="52"/>
        <v>296420</v>
      </c>
    </row>
    <row r="65" spans="1:37" ht="15" customHeight="1">
      <c r="A65" s="14">
        <v>47</v>
      </c>
      <c r="B65" s="15" t="s">
        <v>62</v>
      </c>
      <c r="C65" s="16">
        <v>10</v>
      </c>
      <c r="D65" s="17">
        <v>1491</v>
      </c>
      <c r="E65" s="25">
        <f t="shared" si="40"/>
        <v>14910</v>
      </c>
      <c r="F65" s="17">
        <v>1921</v>
      </c>
      <c r="G65" s="25">
        <f t="shared" si="41"/>
        <v>19210</v>
      </c>
      <c r="H65" s="17">
        <v>509</v>
      </c>
      <c r="I65" s="25">
        <f t="shared" si="42"/>
        <v>5090</v>
      </c>
      <c r="J65" s="17">
        <v>46</v>
      </c>
      <c r="K65" s="25">
        <f t="shared" si="43"/>
        <v>460</v>
      </c>
      <c r="L65" s="17">
        <v>210</v>
      </c>
      <c r="M65" s="25">
        <f t="shared" si="44"/>
        <v>2100</v>
      </c>
      <c r="N65" s="17">
        <v>699</v>
      </c>
      <c r="O65" s="25">
        <f t="shared" si="45"/>
        <v>6990</v>
      </c>
      <c r="P65" s="17">
        <v>1887</v>
      </c>
      <c r="Q65" s="25">
        <f t="shared" si="46"/>
        <v>18870</v>
      </c>
      <c r="R65" s="17">
        <v>2100</v>
      </c>
      <c r="S65" s="25">
        <f t="shared" si="47"/>
        <v>21000</v>
      </c>
      <c r="T65" s="17">
        <v>1769</v>
      </c>
      <c r="U65" s="25">
        <f t="shared" si="48"/>
        <v>17690</v>
      </c>
      <c r="V65" s="17">
        <v>905</v>
      </c>
      <c r="W65" s="25">
        <f t="shared" si="49"/>
        <v>9050</v>
      </c>
      <c r="X65" s="17">
        <v>293</v>
      </c>
      <c r="Y65" s="25">
        <f t="shared" si="50"/>
        <v>2930</v>
      </c>
      <c r="Z65" s="17">
        <v>457</v>
      </c>
      <c r="AA65" s="25">
        <f t="shared" si="51"/>
        <v>4570</v>
      </c>
      <c r="AB65" s="17">
        <f t="shared" si="52"/>
        <v>12287</v>
      </c>
      <c r="AC65" s="25">
        <f t="shared" si="52"/>
        <v>122870</v>
      </c>
    </row>
    <row r="66" spans="1:37" ht="15" customHeight="1">
      <c r="A66" s="14">
        <v>48</v>
      </c>
      <c r="B66" s="15" t="s">
        <v>63</v>
      </c>
      <c r="C66" s="16">
        <v>26</v>
      </c>
      <c r="D66" s="17">
        <v>1380</v>
      </c>
      <c r="E66" s="25">
        <f t="shared" si="40"/>
        <v>35880</v>
      </c>
      <c r="F66" s="17">
        <v>1510</v>
      </c>
      <c r="G66" s="25">
        <f t="shared" si="41"/>
        <v>39260</v>
      </c>
      <c r="H66" s="17">
        <v>510</v>
      </c>
      <c r="I66" s="25">
        <f t="shared" si="42"/>
        <v>13260</v>
      </c>
      <c r="J66" s="17">
        <v>60</v>
      </c>
      <c r="K66" s="25">
        <f t="shared" si="43"/>
        <v>1560</v>
      </c>
      <c r="L66" s="17">
        <v>174</v>
      </c>
      <c r="M66" s="25">
        <f t="shared" si="44"/>
        <v>4524</v>
      </c>
      <c r="N66" s="17">
        <v>582</v>
      </c>
      <c r="O66" s="25">
        <f t="shared" si="45"/>
        <v>15132</v>
      </c>
      <c r="P66" s="17">
        <v>1406</v>
      </c>
      <c r="Q66" s="25">
        <f t="shared" si="46"/>
        <v>36556</v>
      </c>
      <c r="R66" s="17">
        <v>1634</v>
      </c>
      <c r="S66" s="25">
        <f t="shared" si="47"/>
        <v>42484</v>
      </c>
      <c r="T66" s="17">
        <v>1144</v>
      </c>
      <c r="U66" s="25">
        <f t="shared" si="48"/>
        <v>29744</v>
      </c>
      <c r="V66" s="17">
        <v>683</v>
      </c>
      <c r="W66" s="25">
        <f t="shared" si="49"/>
        <v>17758</v>
      </c>
      <c r="X66" s="17">
        <v>214</v>
      </c>
      <c r="Y66" s="25">
        <f t="shared" si="50"/>
        <v>5564</v>
      </c>
      <c r="Z66" s="17">
        <v>346</v>
      </c>
      <c r="AA66" s="25">
        <f t="shared" si="51"/>
        <v>8996</v>
      </c>
      <c r="AB66" s="17">
        <f t="shared" si="52"/>
        <v>9643</v>
      </c>
      <c r="AC66" s="25">
        <f t="shared" si="52"/>
        <v>250718</v>
      </c>
    </row>
    <row r="67" spans="1:37" ht="15" customHeight="1">
      <c r="A67" s="14">
        <v>49</v>
      </c>
      <c r="B67" s="15" t="s">
        <v>64</v>
      </c>
      <c r="C67" s="16">
        <v>13</v>
      </c>
      <c r="D67" s="17">
        <v>880</v>
      </c>
      <c r="E67" s="25">
        <f t="shared" si="40"/>
        <v>11440</v>
      </c>
      <c r="F67" s="17">
        <v>1140</v>
      </c>
      <c r="G67" s="25">
        <f t="shared" si="41"/>
        <v>14820</v>
      </c>
      <c r="H67" s="17">
        <v>295</v>
      </c>
      <c r="I67" s="25">
        <f t="shared" si="42"/>
        <v>3835</v>
      </c>
      <c r="J67" s="17">
        <v>17</v>
      </c>
      <c r="K67" s="25">
        <f t="shared" si="43"/>
        <v>221</v>
      </c>
      <c r="L67" s="17">
        <v>102</v>
      </c>
      <c r="M67" s="25">
        <f t="shared" si="44"/>
        <v>1326</v>
      </c>
      <c r="N67" s="17">
        <v>456</v>
      </c>
      <c r="O67" s="25">
        <f t="shared" si="45"/>
        <v>5928</v>
      </c>
      <c r="P67" s="17">
        <v>1390</v>
      </c>
      <c r="Q67" s="25">
        <f t="shared" si="46"/>
        <v>18070</v>
      </c>
      <c r="R67" s="17">
        <v>1663</v>
      </c>
      <c r="S67" s="25">
        <f t="shared" si="47"/>
        <v>21619</v>
      </c>
      <c r="T67" s="17">
        <v>1303</v>
      </c>
      <c r="U67" s="25">
        <f t="shared" si="48"/>
        <v>16939</v>
      </c>
      <c r="V67" s="17">
        <v>530</v>
      </c>
      <c r="W67" s="25">
        <f t="shared" si="49"/>
        <v>6890</v>
      </c>
      <c r="X67" s="17">
        <v>145</v>
      </c>
      <c r="Y67" s="25">
        <f t="shared" si="50"/>
        <v>1885</v>
      </c>
      <c r="Z67" s="17">
        <v>246</v>
      </c>
      <c r="AA67" s="25">
        <f t="shared" si="51"/>
        <v>3198</v>
      </c>
      <c r="AB67" s="17">
        <f t="shared" si="52"/>
        <v>8167</v>
      </c>
      <c r="AC67" s="25">
        <f t="shared" si="52"/>
        <v>106171</v>
      </c>
    </row>
    <row r="68" spans="1:37" ht="15" customHeight="1">
      <c r="A68" s="14">
        <v>50</v>
      </c>
      <c r="B68" s="15" t="s">
        <v>65</v>
      </c>
      <c r="C68" s="16">
        <v>46</v>
      </c>
      <c r="D68" s="17">
        <v>832</v>
      </c>
      <c r="E68" s="25">
        <f t="shared" si="40"/>
        <v>38272</v>
      </c>
      <c r="F68" s="17">
        <v>826</v>
      </c>
      <c r="G68" s="25">
        <f t="shared" si="41"/>
        <v>37996</v>
      </c>
      <c r="H68" s="17">
        <v>378</v>
      </c>
      <c r="I68" s="25">
        <f t="shared" si="42"/>
        <v>17388</v>
      </c>
      <c r="J68" s="17">
        <v>84</v>
      </c>
      <c r="K68" s="25">
        <f t="shared" si="43"/>
        <v>3864</v>
      </c>
      <c r="L68" s="17">
        <v>179</v>
      </c>
      <c r="M68" s="25">
        <f t="shared" si="44"/>
        <v>8234</v>
      </c>
      <c r="N68" s="17">
        <v>325</v>
      </c>
      <c r="O68" s="25">
        <f t="shared" si="45"/>
        <v>14950</v>
      </c>
      <c r="P68" s="17">
        <v>651</v>
      </c>
      <c r="Q68" s="25">
        <f t="shared" si="46"/>
        <v>29946</v>
      </c>
      <c r="R68" s="17">
        <v>691</v>
      </c>
      <c r="S68" s="25">
        <f t="shared" si="47"/>
        <v>31786</v>
      </c>
      <c r="T68" s="17">
        <v>714</v>
      </c>
      <c r="U68" s="25">
        <f t="shared" si="48"/>
        <v>32844</v>
      </c>
      <c r="V68" s="17">
        <v>511</v>
      </c>
      <c r="W68" s="25">
        <f t="shared" si="49"/>
        <v>23506</v>
      </c>
      <c r="X68" s="17">
        <v>270</v>
      </c>
      <c r="Y68" s="25">
        <f t="shared" si="50"/>
        <v>12420</v>
      </c>
      <c r="Z68" s="17">
        <v>281</v>
      </c>
      <c r="AA68" s="25">
        <f t="shared" si="51"/>
        <v>12926</v>
      </c>
      <c r="AB68" s="17">
        <f t="shared" si="52"/>
        <v>5742</v>
      </c>
      <c r="AC68" s="25">
        <f t="shared" si="52"/>
        <v>264132</v>
      </c>
    </row>
    <row r="69" spans="1:37" ht="15" customHeight="1" thickBot="1">
      <c r="A69" s="14">
        <v>51</v>
      </c>
      <c r="B69" s="15" t="s">
        <v>66</v>
      </c>
      <c r="C69" s="16">
        <v>23</v>
      </c>
      <c r="D69" s="17">
        <v>498</v>
      </c>
      <c r="E69" s="25">
        <f t="shared" si="40"/>
        <v>11454</v>
      </c>
      <c r="F69" s="17">
        <v>503</v>
      </c>
      <c r="G69" s="25">
        <f t="shared" si="41"/>
        <v>11569</v>
      </c>
      <c r="H69" s="17">
        <v>234</v>
      </c>
      <c r="I69" s="25">
        <f t="shared" si="42"/>
        <v>5382</v>
      </c>
      <c r="J69" s="17">
        <v>25</v>
      </c>
      <c r="K69" s="25">
        <f t="shared" si="43"/>
        <v>575</v>
      </c>
      <c r="L69" s="17">
        <v>88</v>
      </c>
      <c r="M69" s="25">
        <f t="shared" si="44"/>
        <v>2024</v>
      </c>
      <c r="N69" s="17">
        <v>230</v>
      </c>
      <c r="O69" s="25">
        <f t="shared" si="45"/>
        <v>5290</v>
      </c>
      <c r="P69" s="17">
        <v>520</v>
      </c>
      <c r="Q69" s="25">
        <f t="shared" si="46"/>
        <v>11960</v>
      </c>
      <c r="R69" s="17">
        <v>596</v>
      </c>
      <c r="S69" s="25">
        <f t="shared" si="47"/>
        <v>13708</v>
      </c>
      <c r="T69" s="17">
        <v>516</v>
      </c>
      <c r="U69" s="25">
        <f t="shared" si="48"/>
        <v>11868</v>
      </c>
      <c r="V69" s="17">
        <v>379</v>
      </c>
      <c r="W69" s="25">
        <f t="shared" si="49"/>
        <v>8717</v>
      </c>
      <c r="X69" s="17">
        <v>198</v>
      </c>
      <c r="Y69" s="25">
        <f t="shared" si="50"/>
        <v>4554</v>
      </c>
      <c r="Z69" s="17">
        <v>191</v>
      </c>
      <c r="AA69" s="25">
        <f t="shared" si="51"/>
        <v>4393</v>
      </c>
      <c r="AB69" s="17">
        <f t="shared" si="52"/>
        <v>3978</v>
      </c>
      <c r="AC69" s="25">
        <f t="shared" si="52"/>
        <v>91494</v>
      </c>
    </row>
    <row r="70" spans="1:37" s="13" customFormat="1" ht="16.5" customHeight="1" thickBot="1">
      <c r="A70" s="7"/>
      <c r="B70" s="8" t="s">
        <v>67</v>
      </c>
      <c r="C70" s="20"/>
      <c r="D70" s="10">
        <f t="shared" ref="D70:AC70" si="53">D5+D8+D13+D16+D19+D28+D31+D34+D37+D40+D43+D53+D50</f>
        <v>2921536</v>
      </c>
      <c r="E70" s="11">
        <f t="shared" si="53"/>
        <v>15105261.5</v>
      </c>
      <c r="F70" s="10">
        <f t="shared" si="53"/>
        <v>2817963</v>
      </c>
      <c r="G70" s="10">
        <f t="shared" si="53"/>
        <v>15255964</v>
      </c>
      <c r="H70" s="36">
        <f t="shared" si="53"/>
        <v>1279057</v>
      </c>
      <c r="I70" s="36">
        <f t="shared" si="53"/>
        <v>8272963.9000000004</v>
      </c>
      <c r="J70" s="10">
        <f t="shared" si="53"/>
        <v>288356</v>
      </c>
      <c r="K70" s="10">
        <f t="shared" si="53"/>
        <v>1905194.6</v>
      </c>
      <c r="L70" s="10">
        <f t="shared" si="53"/>
        <v>888879</v>
      </c>
      <c r="M70" s="10">
        <f t="shared" si="53"/>
        <v>4582532.5</v>
      </c>
      <c r="N70" s="10">
        <f t="shared" si="53"/>
        <v>1632614</v>
      </c>
      <c r="O70" s="10">
        <f t="shared" si="53"/>
        <v>7145203.9000000004</v>
      </c>
      <c r="P70" s="10">
        <f t="shared" si="53"/>
        <v>2090093</v>
      </c>
      <c r="Q70" s="10">
        <f t="shared" si="53"/>
        <v>8693457</v>
      </c>
      <c r="R70" s="10">
        <f t="shared" si="53"/>
        <v>2070814</v>
      </c>
      <c r="S70" s="10">
        <f t="shared" si="53"/>
        <v>8979656</v>
      </c>
      <c r="T70" s="10">
        <f t="shared" si="53"/>
        <v>2174315</v>
      </c>
      <c r="U70" s="10">
        <f t="shared" si="53"/>
        <v>9836326.9000000004</v>
      </c>
      <c r="V70" s="10">
        <f t="shared" si="53"/>
        <v>2151645</v>
      </c>
      <c r="W70" s="10">
        <f t="shared" si="53"/>
        <v>9617150.3000000007</v>
      </c>
      <c r="X70" s="10">
        <f t="shared" si="53"/>
        <v>1396296</v>
      </c>
      <c r="Y70" s="10">
        <f t="shared" si="53"/>
        <v>6650203.4000000004</v>
      </c>
      <c r="Z70" s="10">
        <f t="shared" si="53"/>
        <v>1694829</v>
      </c>
      <c r="AA70" s="10">
        <f t="shared" si="53"/>
        <v>7625077.7999999998</v>
      </c>
      <c r="AB70" s="10">
        <f t="shared" si="53"/>
        <v>21407323</v>
      </c>
      <c r="AC70" s="10">
        <f t="shared" si="53"/>
        <v>103668991.8</v>
      </c>
    </row>
    <row r="71" spans="1:37" s="13" customFormat="1" ht="16.5" customHeight="1" thickBot="1">
      <c r="A71" s="37"/>
      <c r="B71" s="38" t="s">
        <v>68</v>
      </c>
      <c r="C71" s="39"/>
      <c r="D71" s="10">
        <v>2419</v>
      </c>
      <c r="E71" s="40">
        <v>72512.570000000007</v>
      </c>
      <c r="F71" s="10">
        <f>353+1466+391</f>
        <v>2210</v>
      </c>
      <c r="G71" s="40">
        <f>10473.4+43678.1+11481.01</f>
        <v>65632.509999999995</v>
      </c>
      <c r="H71" s="10">
        <f>151+855+186</f>
        <v>1192</v>
      </c>
      <c r="I71" s="10">
        <f>4094.6+27313.8+5559.52</f>
        <v>36967.919999999998</v>
      </c>
      <c r="J71" s="10"/>
      <c r="K71" s="40"/>
      <c r="L71" s="10">
        <f>153+611+150</f>
        <v>914</v>
      </c>
      <c r="M71" s="40">
        <f>4646.9+18445.9+3848.35</f>
        <v>26941.15</v>
      </c>
      <c r="N71" s="10">
        <f>280+946+262</f>
        <v>1488</v>
      </c>
      <c r="O71" s="40">
        <f>8223.8+24094.2+7080.5</f>
        <v>39398.5</v>
      </c>
      <c r="P71" s="10">
        <f>398+1143+362</f>
        <v>1903</v>
      </c>
      <c r="Q71" s="40">
        <f>11850.2+29857.9+8567.9</f>
        <v>50276.000000000007</v>
      </c>
      <c r="R71" s="10">
        <v>777</v>
      </c>
      <c r="S71" s="40">
        <v>21135.599999999999</v>
      </c>
      <c r="T71" s="10">
        <v>2161</v>
      </c>
      <c r="U71" s="40">
        <v>60082.400000000373</v>
      </c>
      <c r="V71" s="10">
        <v>2094</v>
      </c>
      <c r="W71" s="40">
        <v>58794</v>
      </c>
      <c r="X71" s="10">
        <f>62+284+63</f>
        <v>409</v>
      </c>
      <c r="Y71" s="40">
        <f>1748.5+7771.6+1516.44</f>
        <v>11036.54</v>
      </c>
      <c r="Z71" s="10">
        <f>274+1360+360</f>
        <v>1994</v>
      </c>
      <c r="AA71" s="40">
        <f>7908.9+35435.6+8398.7</f>
        <v>51743.199999999997</v>
      </c>
      <c r="AB71" s="10">
        <f>D71+F71+H71+J71+L71+N71+P71+R71+T71+V71+X71+Z71</f>
        <v>17561</v>
      </c>
      <c r="AC71" s="10">
        <f>E71+G71+I71+K71+M71+O71+Q71+S71+U71+W71+Y71+AA71</f>
        <v>494520.39000000036</v>
      </c>
    </row>
    <row r="72" spans="1:37" s="13" customFormat="1" ht="16.5" customHeight="1" thickBot="1">
      <c r="A72" s="37"/>
      <c r="B72" s="38"/>
      <c r="C72" s="39"/>
      <c r="D72" s="12"/>
      <c r="E72" s="12"/>
      <c r="F72" s="12"/>
      <c r="G72" s="12"/>
      <c r="H72" s="41"/>
      <c r="I72" s="41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</row>
    <row r="73" spans="1:37" ht="23.4" thickBot="1">
      <c r="A73" s="7"/>
      <c r="B73" s="8" t="s">
        <v>69</v>
      </c>
      <c r="C73" s="10"/>
      <c r="D73" s="10">
        <f t="shared" ref="D73:AC73" si="54">SUM(D74:D75)</f>
        <v>3597</v>
      </c>
      <c r="E73" s="40">
        <f t="shared" si="54"/>
        <v>225252</v>
      </c>
      <c r="F73" s="10">
        <f t="shared" si="54"/>
        <v>3192</v>
      </c>
      <c r="G73" s="40">
        <f t="shared" si="54"/>
        <v>189360</v>
      </c>
      <c r="H73" s="10">
        <f t="shared" si="54"/>
        <v>1752</v>
      </c>
      <c r="I73" s="40">
        <f t="shared" si="54"/>
        <v>11233</v>
      </c>
      <c r="J73" s="10">
        <f t="shared" si="54"/>
        <v>859</v>
      </c>
      <c r="K73" s="40">
        <f t="shared" si="54"/>
        <v>57744</v>
      </c>
      <c r="L73" s="10">
        <f t="shared" si="54"/>
        <v>741</v>
      </c>
      <c r="M73" s="40">
        <f t="shared" si="54"/>
        <v>49896</v>
      </c>
      <c r="N73" s="10">
        <f t="shared" si="54"/>
        <v>887</v>
      </c>
      <c r="O73" s="40">
        <f t="shared" si="54"/>
        <v>60696</v>
      </c>
      <c r="P73" s="10">
        <f t="shared" si="54"/>
        <v>1222</v>
      </c>
      <c r="Q73" s="40">
        <f t="shared" si="54"/>
        <v>81936</v>
      </c>
      <c r="R73" s="10">
        <f t="shared" si="54"/>
        <v>1873</v>
      </c>
      <c r="S73" s="40">
        <f t="shared" si="54"/>
        <v>121680</v>
      </c>
      <c r="T73" s="10">
        <f t="shared" si="54"/>
        <v>1371</v>
      </c>
      <c r="U73" s="40">
        <f t="shared" si="54"/>
        <v>92916</v>
      </c>
      <c r="V73" s="10">
        <f t="shared" si="54"/>
        <v>1414</v>
      </c>
      <c r="W73" s="40">
        <f t="shared" si="54"/>
        <v>90576</v>
      </c>
      <c r="X73" s="10">
        <f t="shared" si="54"/>
        <v>1491</v>
      </c>
      <c r="Y73" s="40">
        <f t="shared" si="54"/>
        <v>95940</v>
      </c>
      <c r="Z73" s="10">
        <f t="shared" si="54"/>
        <v>960</v>
      </c>
      <c r="AA73" s="40">
        <f t="shared" si="54"/>
        <v>65520</v>
      </c>
      <c r="AB73" s="10">
        <f t="shared" si="54"/>
        <v>19359</v>
      </c>
      <c r="AC73" s="40">
        <f t="shared" si="54"/>
        <v>1142749</v>
      </c>
    </row>
    <row r="74" spans="1:37" ht="16.5" customHeight="1">
      <c r="A74" s="14">
        <v>1</v>
      </c>
      <c r="B74" s="15" t="s">
        <v>70</v>
      </c>
      <c r="C74" s="16">
        <v>72</v>
      </c>
      <c r="D74" s="17">
        <f>940+1720</f>
        <v>2660</v>
      </c>
      <c r="E74" s="43">
        <f>C74*D74</f>
        <v>191520</v>
      </c>
      <c r="F74" s="17">
        <f>450+1618</f>
        <v>2068</v>
      </c>
      <c r="G74" s="43">
        <f>C74*F74</f>
        <v>148896</v>
      </c>
      <c r="H74" s="17">
        <f>300+1140</f>
        <v>1440</v>
      </c>
      <c r="I74" s="43">
        <v>1</v>
      </c>
      <c r="J74" s="17">
        <f>310+435</f>
        <v>745</v>
      </c>
      <c r="K74" s="43">
        <f>C74*J74</f>
        <v>53640</v>
      </c>
      <c r="L74" s="17">
        <f>70+575</f>
        <v>645</v>
      </c>
      <c r="M74" s="43">
        <f>C74*L74</f>
        <v>46440</v>
      </c>
      <c r="N74" s="17">
        <f>70+729</f>
        <v>799</v>
      </c>
      <c r="O74" s="43">
        <f>C74*N74</f>
        <v>57528</v>
      </c>
      <c r="P74" s="17">
        <f>714+340</f>
        <v>1054</v>
      </c>
      <c r="Q74" s="43">
        <f>C74*P74</f>
        <v>75888</v>
      </c>
      <c r="R74" s="17">
        <f>670+837</f>
        <v>1507</v>
      </c>
      <c r="S74" s="43">
        <f>C74*R74</f>
        <v>108504</v>
      </c>
      <c r="T74" s="17">
        <f>970+240</f>
        <v>1210</v>
      </c>
      <c r="U74" s="43">
        <f>C74*T74</f>
        <v>87120</v>
      </c>
      <c r="V74" s="17">
        <v>1102</v>
      </c>
      <c r="W74" s="43">
        <f>C74*V74</f>
        <v>79344</v>
      </c>
      <c r="X74" s="17">
        <f>400+774</f>
        <v>1174</v>
      </c>
      <c r="Y74" s="43">
        <f>C74*X74</f>
        <v>84528</v>
      </c>
      <c r="Z74" s="17">
        <f>200+660</f>
        <v>860</v>
      </c>
      <c r="AA74" s="43">
        <f>C74*Z74</f>
        <v>61920</v>
      </c>
      <c r="AB74" s="17">
        <f>D74+F74+H74+J74+L74+N74+P74+R74+T74+V74+X74+Z74</f>
        <v>15264</v>
      </c>
      <c r="AC74" s="43">
        <f>E74+G74+I74+K74+M74+O74+Q74+S74+U74+W74+Y74+AA74</f>
        <v>995329</v>
      </c>
    </row>
    <row r="75" spans="1:37" ht="16.5" customHeight="1" thickBot="1">
      <c r="A75" s="14">
        <v>2</v>
      </c>
      <c r="B75" s="15" t="s">
        <v>25</v>
      </c>
      <c r="C75" s="16">
        <v>36</v>
      </c>
      <c r="D75" s="17">
        <f>200+737</f>
        <v>937</v>
      </c>
      <c r="E75" s="43">
        <f>C75*D75</f>
        <v>33732</v>
      </c>
      <c r="F75" s="17">
        <f>460+664</f>
        <v>1124</v>
      </c>
      <c r="G75" s="43">
        <f>C75*F75</f>
        <v>40464</v>
      </c>
      <c r="H75" s="17">
        <v>312</v>
      </c>
      <c r="I75" s="43">
        <f>H75*C75</f>
        <v>11232</v>
      </c>
      <c r="J75" s="17">
        <f>70+44</f>
        <v>114</v>
      </c>
      <c r="K75" s="43">
        <f>C75*J75</f>
        <v>4104</v>
      </c>
      <c r="L75" s="17">
        <f>30+66</f>
        <v>96</v>
      </c>
      <c r="M75" s="43">
        <f>C75*L75</f>
        <v>3456</v>
      </c>
      <c r="N75" s="17">
        <v>88</v>
      </c>
      <c r="O75" s="43">
        <f>C75*N75</f>
        <v>3168</v>
      </c>
      <c r="P75" s="17">
        <f>118+50</f>
        <v>168</v>
      </c>
      <c r="Q75" s="43">
        <f>C75*P75</f>
        <v>6048</v>
      </c>
      <c r="R75" s="17">
        <f>240+126</f>
        <v>366</v>
      </c>
      <c r="S75" s="43">
        <f>C75*R75</f>
        <v>13176</v>
      </c>
      <c r="T75" s="17">
        <v>161</v>
      </c>
      <c r="U75" s="43">
        <f>C75*T75</f>
        <v>5796</v>
      </c>
      <c r="V75" s="17">
        <v>312</v>
      </c>
      <c r="W75" s="43">
        <f>C75*V75</f>
        <v>11232</v>
      </c>
      <c r="X75" s="17">
        <f>200+117</f>
        <v>317</v>
      </c>
      <c r="Y75" s="43">
        <f>C75*X75</f>
        <v>11412</v>
      </c>
      <c r="Z75" s="17">
        <v>100</v>
      </c>
      <c r="AA75" s="43">
        <f>C75*Z75</f>
        <v>3600</v>
      </c>
      <c r="AB75" s="17">
        <f>D75+F75+H75+J75+L75+N75+P75+R75+T75+V75+X75+Z75</f>
        <v>4095</v>
      </c>
      <c r="AC75" s="43">
        <f>E75+G75+I75+K75+M75+O75+Q75+S75+U75+W75+Y75+AA75</f>
        <v>147420</v>
      </c>
    </row>
    <row r="76" spans="1:37" ht="24" customHeight="1" thickBot="1">
      <c r="A76" s="7"/>
      <c r="B76" s="8" t="s">
        <v>71</v>
      </c>
      <c r="C76" s="10"/>
      <c r="D76" s="10">
        <f t="shared" ref="D76:AC76" si="55">D70+D73</f>
        <v>2925133</v>
      </c>
      <c r="E76" s="40">
        <f>E70+E73</f>
        <v>15330513.5</v>
      </c>
      <c r="F76" s="10">
        <f t="shared" si="55"/>
        <v>2821155</v>
      </c>
      <c r="G76" s="40">
        <f t="shared" si="55"/>
        <v>15445324</v>
      </c>
      <c r="H76" s="10">
        <f t="shared" si="55"/>
        <v>1280809</v>
      </c>
      <c r="I76" s="40">
        <f t="shared" si="55"/>
        <v>8284196.9000000004</v>
      </c>
      <c r="J76" s="10">
        <f t="shared" si="55"/>
        <v>289215</v>
      </c>
      <c r="K76" s="40">
        <f t="shared" si="55"/>
        <v>1962938.6</v>
      </c>
      <c r="L76" s="10">
        <f t="shared" si="55"/>
        <v>889620</v>
      </c>
      <c r="M76" s="40">
        <f t="shared" si="55"/>
        <v>4632428.5</v>
      </c>
      <c r="N76" s="10">
        <f t="shared" si="55"/>
        <v>1633501</v>
      </c>
      <c r="O76" s="40">
        <f t="shared" si="55"/>
        <v>7205899.9000000004</v>
      </c>
      <c r="P76" s="10">
        <f t="shared" si="55"/>
        <v>2091315</v>
      </c>
      <c r="Q76" s="40">
        <f t="shared" si="55"/>
        <v>8775393</v>
      </c>
      <c r="R76" s="10">
        <f t="shared" si="55"/>
        <v>2072687</v>
      </c>
      <c r="S76" s="40">
        <f t="shared" si="55"/>
        <v>9101336</v>
      </c>
      <c r="T76" s="10">
        <f t="shared" si="55"/>
        <v>2175686</v>
      </c>
      <c r="U76" s="40">
        <f t="shared" si="55"/>
        <v>9929242.9000000004</v>
      </c>
      <c r="V76" s="10">
        <f t="shared" si="55"/>
        <v>2153059</v>
      </c>
      <c r="W76" s="40">
        <f t="shared" si="55"/>
        <v>9707726.3000000007</v>
      </c>
      <c r="X76" s="10">
        <f t="shared" si="55"/>
        <v>1397787</v>
      </c>
      <c r="Y76" s="40">
        <f t="shared" si="55"/>
        <v>6746143.4000000004</v>
      </c>
      <c r="Z76" s="10">
        <f t="shared" si="55"/>
        <v>1695789</v>
      </c>
      <c r="AA76" s="40">
        <f t="shared" si="55"/>
        <v>7690597.7999999998</v>
      </c>
      <c r="AB76" s="10">
        <f t="shared" si="55"/>
        <v>21426682</v>
      </c>
      <c r="AC76" s="40">
        <f t="shared" si="55"/>
        <v>104811740.8</v>
      </c>
    </row>
    <row r="77" spans="1:37" ht="24" customHeight="1" thickBot="1">
      <c r="A77" s="37"/>
      <c r="B77" s="38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</row>
    <row r="78" spans="1:37" ht="16.5" customHeight="1">
      <c r="A78" s="44">
        <v>1</v>
      </c>
      <c r="B78" s="45" t="s">
        <v>72</v>
      </c>
      <c r="C78" s="46">
        <v>96</v>
      </c>
      <c r="D78" s="47"/>
      <c r="E78" s="48"/>
      <c r="F78" s="47"/>
      <c r="G78" s="48"/>
      <c r="H78" s="47"/>
      <c r="I78" s="48"/>
      <c r="J78" s="47"/>
      <c r="K78" s="48"/>
      <c r="L78" s="47"/>
      <c r="M78" s="48"/>
      <c r="N78" s="47"/>
      <c r="O78" s="48"/>
      <c r="P78" s="47"/>
      <c r="Q78" s="48"/>
      <c r="R78" s="47"/>
      <c r="S78" s="48"/>
      <c r="T78" s="47"/>
      <c r="U78" s="48"/>
      <c r="V78" s="47"/>
      <c r="W78" s="48"/>
      <c r="X78" s="47"/>
      <c r="Y78" s="48"/>
      <c r="Z78" s="47">
        <v>100</v>
      </c>
      <c r="AA78" s="48">
        <f>C78*Z78</f>
        <v>9600</v>
      </c>
      <c r="AB78" s="47">
        <f>D78+F78+H78+J78+L78+N78+P78+R78+T78+V78+X78+Z78</f>
        <v>100</v>
      </c>
      <c r="AC78" s="48">
        <f>E78+G78+I78+K78+M78+O78+Q78+S78+U78+W78+Y78+AA78</f>
        <v>9600</v>
      </c>
      <c r="AD78" s="49"/>
      <c r="AE78" s="49"/>
      <c r="AF78" s="49"/>
      <c r="AG78" s="49"/>
      <c r="AH78" s="49"/>
      <c r="AI78" s="49"/>
      <c r="AJ78" s="49"/>
      <c r="AK78" s="49"/>
    </row>
    <row r="79" spans="1:37" ht="16.5" customHeight="1" thickBot="1">
      <c r="A79" s="50">
        <v>2</v>
      </c>
      <c r="B79" s="51" t="s">
        <v>73</v>
      </c>
      <c r="C79" s="52">
        <f>C78/2</f>
        <v>48</v>
      </c>
      <c r="D79" s="53"/>
      <c r="E79" s="54"/>
      <c r="F79" s="53"/>
      <c r="G79" s="54"/>
      <c r="H79" s="53"/>
      <c r="I79" s="54"/>
      <c r="J79" s="53"/>
      <c r="K79" s="54"/>
      <c r="L79" s="53"/>
      <c r="M79" s="54"/>
      <c r="N79" s="53"/>
      <c r="O79" s="54"/>
      <c r="P79" s="53"/>
      <c r="Q79" s="54"/>
      <c r="R79" s="53"/>
      <c r="S79" s="54"/>
      <c r="T79" s="53"/>
      <c r="U79" s="54"/>
      <c r="V79" s="53"/>
      <c r="W79" s="54"/>
      <c r="X79" s="53"/>
      <c r="Y79" s="54"/>
      <c r="Z79" s="53">
        <v>80</v>
      </c>
      <c r="AA79" s="54">
        <f>C79*Z79</f>
        <v>3840</v>
      </c>
      <c r="AB79" s="55">
        <f>D79+F79+H79+J79+L79+N79+P79+R79+T79+V79+X79+Z79</f>
        <v>80</v>
      </c>
      <c r="AC79" s="56">
        <f>E79+G79+I79+K79+M79+O79+Q79+S79+U79+W79+Y79+AA79</f>
        <v>3840</v>
      </c>
      <c r="AD79" s="49"/>
      <c r="AE79" s="49"/>
      <c r="AF79" s="49"/>
      <c r="AG79" s="49"/>
      <c r="AH79" s="49"/>
      <c r="AI79" s="49"/>
      <c r="AJ79" s="49"/>
      <c r="AK79" s="49"/>
    </row>
    <row r="80" spans="1:37" ht="16.2" thickBot="1">
      <c r="B80" s="57" t="s">
        <v>74</v>
      </c>
      <c r="K80" s="60"/>
      <c r="T80" s="60"/>
      <c r="U80" s="61"/>
      <c r="AB80" s="62">
        <f>SUM(AB78:AB79)</f>
        <v>180</v>
      </c>
      <c r="AC80" s="63">
        <f>SUM(AC78:AC79)</f>
        <v>13440</v>
      </c>
    </row>
    <row r="82" spans="27:27">
      <c r="AA82" s="60"/>
    </row>
  </sheetData>
  <mergeCells count="42">
    <mergeCell ref="H1:I1"/>
    <mergeCell ref="A1:A3"/>
    <mergeCell ref="B1:B3"/>
    <mergeCell ref="C1:C3"/>
    <mergeCell ref="D1:E1"/>
    <mergeCell ref="F1:G1"/>
    <mergeCell ref="V1:W1"/>
    <mergeCell ref="X1:Y1"/>
    <mergeCell ref="Z1:AA1"/>
    <mergeCell ref="AB1:AC1"/>
    <mergeCell ref="D2:D3"/>
    <mergeCell ref="E2:E3"/>
    <mergeCell ref="F2:F3"/>
    <mergeCell ref="G2:G3"/>
    <mergeCell ref="H2:H3"/>
    <mergeCell ref="I2:I3"/>
    <mergeCell ref="J1:K1"/>
    <mergeCell ref="L1:M1"/>
    <mergeCell ref="N1:O1"/>
    <mergeCell ref="P1:Q1"/>
    <mergeCell ref="R1:S1"/>
    <mergeCell ref="T1:U1"/>
    <mergeCell ref="U2:U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AB2:AB3"/>
    <mergeCell ref="AC2:AC3"/>
    <mergeCell ref="V2:V3"/>
    <mergeCell ref="W2:W3"/>
    <mergeCell ref="X2:X3"/>
    <mergeCell ref="Y2:Y3"/>
    <mergeCell ref="Z2:Z3"/>
    <mergeCell ref="AA2:AA3"/>
  </mergeCells>
  <pageMargins left="0.35433070866141736" right="0.31496062992125984" top="0.35433070866141736" bottom="0.39370078740157483" header="0.15748031496062992" footer="0.31496062992125984"/>
  <pageSetup paperSize="9" scale="62" fitToWidth="3" orientation="portrait" r:id="rId1"/>
  <headerFooter alignWithMargins="0">
    <oddHeader>&amp;C&amp;"Verdana,Pogrubiony"&amp;12SPRZEDAŻ BILETÓW 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H4" sqref="H4"/>
    </sheetView>
  </sheetViews>
  <sheetFormatPr defaultRowHeight="13.2"/>
  <cols>
    <col min="2" max="2" width="13.44140625" bestFit="1" customWidth="1"/>
    <col min="3" max="3" width="12.77734375" bestFit="1" customWidth="1"/>
    <col min="4" max="6" width="14" bestFit="1" customWidth="1"/>
    <col min="7" max="7" width="13.44140625" bestFit="1" customWidth="1"/>
    <col min="8" max="8" width="14.6640625" bestFit="1" customWidth="1"/>
    <col min="9" max="9" width="13.77734375" bestFit="1" customWidth="1"/>
  </cols>
  <sheetData>
    <row r="1" spans="1:8">
      <c r="A1" s="111" t="s">
        <v>185</v>
      </c>
      <c r="B1" s="111"/>
      <c r="C1" s="111"/>
      <c r="D1" s="111"/>
      <c r="E1" s="111"/>
      <c r="F1" s="111"/>
      <c r="G1" s="111"/>
      <c r="H1" s="111"/>
    </row>
    <row r="2" spans="1:8">
      <c r="A2" s="112"/>
      <c r="B2" s="112"/>
      <c r="C2" s="112"/>
      <c r="D2" s="112"/>
      <c r="E2" s="112"/>
      <c r="F2" s="112"/>
      <c r="G2" s="112"/>
      <c r="H2" s="112"/>
    </row>
    <row r="3" spans="1:8" ht="45.6">
      <c r="A3" s="113"/>
      <c r="B3" s="118" t="s">
        <v>180</v>
      </c>
      <c r="C3" s="118" t="s">
        <v>181</v>
      </c>
      <c r="D3" s="118" t="s">
        <v>182</v>
      </c>
      <c r="E3" s="118" t="s">
        <v>183</v>
      </c>
      <c r="F3" s="118" t="s">
        <v>176</v>
      </c>
      <c r="G3" s="118" t="s">
        <v>184</v>
      </c>
      <c r="H3" s="114" t="s">
        <v>177</v>
      </c>
    </row>
    <row r="4" spans="1:8" ht="36.6" customHeight="1">
      <c r="A4" s="115" t="s">
        <v>178</v>
      </c>
      <c r="B4" s="116">
        <v>738256</v>
      </c>
      <c r="C4" s="116">
        <v>90170</v>
      </c>
      <c r="D4" s="116">
        <v>14366903</v>
      </c>
      <c r="E4" s="116">
        <v>4264843</v>
      </c>
      <c r="F4" s="116">
        <v>1563851</v>
      </c>
      <c r="G4" s="116">
        <v>383300</v>
      </c>
      <c r="H4" s="117">
        <f>SUM(B4:G4)</f>
        <v>21407323</v>
      </c>
    </row>
    <row r="5" spans="1:8" ht="41.4" customHeight="1">
      <c r="A5" s="115" t="s">
        <v>179</v>
      </c>
      <c r="B5" s="110">
        <v>4151172</v>
      </c>
      <c r="C5" s="110">
        <v>8750530</v>
      </c>
      <c r="D5" s="110">
        <v>36183592</v>
      </c>
      <c r="E5" s="110">
        <v>34050083</v>
      </c>
      <c r="F5" s="116">
        <v>19581745</v>
      </c>
      <c r="G5" s="110">
        <v>951870</v>
      </c>
      <c r="H5" s="117">
        <f>SUM(B5:G5)</f>
        <v>103668992</v>
      </c>
    </row>
  </sheetData>
  <mergeCells count="1">
    <mergeCell ref="A1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2020_dostępne_cyfrowo</vt:lpstr>
      <vt:lpstr>sprzedaż biletów 2020</vt:lpstr>
      <vt:lpstr>sprzedaż wg kanałów 2020</vt:lpstr>
      <vt:lpstr>'2020_dostępne_cyfrowo'!Obszar_wydruku</vt:lpstr>
      <vt:lpstr>'sprzedaż biletów 2020'!Obszar_wydruku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umbeka01</cp:lastModifiedBy>
  <cp:lastPrinted>2021-04-01T06:43:37Z</cp:lastPrinted>
  <dcterms:created xsi:type="dcterms:W3CDTF">2021-04-01T05:46:17Z</dcterms:created>
  <dcterms:modified xsi:type="dcterms:W3CDTF">2021-11-18T09:39:54Z</dcterms:modified>
</cp:coreProperties>
</file>